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105" windowWidth="15195" windowHeight="7935" tabRatio="778"/>
  </bookViews>
  <sheets>
    <sheet name="Прогноз 2014 " sheetId="1" r:id="rId1"/>
    <sheet name="Прил 5 Прогноз по поселениям" sheetId="8" r:id="rId2"/>
    <sheet name="Прил 6 Инвестпроекты" sheetId="12" r:id="rId3"/>
    <sheet name="ПРИЛ  2" sheetId="16" r:id="rId4"/>
    <sheet name="ПРИЛ 3 (расчет ИФО)" sheetId="18" r:id="rId5"/>
  </sheets>
  <definedNames>
    <definedName name="_xlnm.Print_Titles" localSheetId="3">'ПРИЛ  2'!$A:$A,'ПРИЛ  2'!$4:$7</definedName>
    <definedName name="_xlnm.Print_Titles" localSheetId="1">'Прил 5 Прогноз по поселениям'!$A:$A,'Прил 5 Прогноз по поселениям'!$4:$7</definedName>
    <definedName name="_xlnm.Print_Titles" localSheetId="0">'Прогноз 2014 '!$6:$8</definedName>
    <definedName name="_xlnm.Print_Area" localSheetId="1">'Прил 5 Прогноз по поселениям'!$A$1:$AQ$31</definedName>
    <definedName name="_xlnm.Print_Area" localSheetId="2">'Прил 6 Инвестпроекты'!$A$1:$Q$56</definedName>
    <definedName name="_xlnm.Print_Area" localSheetId="0">'Прогноз 2014 '!$A$1:$I$144</definedName>
  </definedNames>
  <calcPr calcId="152511"/>
</workbook>
</file>

<file path=xl/calcChain.xml><?xml version="1.0" encoding="utf-8"?>
<calcChain xmlns="http://schemas.openxmlformats.org/spreadsheetml/2006/main">
  <c r="Q52" i="12" l="1"/>
  <c r="P52" i="12"/>
  <c r="O52" i="12"/>
  <c r="N52" i="12"/>
  <c r="M52" i="12"/>
  <c r="L52" i="12"/>
  <c r="K52" i="12"/>
  <c r="J52" i="12"/>
  <c r="I52" i="12"/>
  <c r="H52" i="12"/>
  <c r="G52" i="12"/>
  <c r="Q47" i="12"/>
  <c r="P47" i="12"/>
  <c r="O47" i="12"/>
  <c r="N47" i="12"/>
  <c r="M47" i="12"/>
  <c r="L47" i="12"/>
  <c r="K47" i="12"/>
  <c r="J47" i="12"/>
  <c r="I47" i="12"/>
  <c r="H47" i="12"/>
  <c r="G47" i="12"/>
  <c r="Q42" i="12"/>
  <c r="P42" i="12"/>
  <c r="O42" i="12"/>
  <c r="N42" i="12"/>
  <c r="M42" i="12"/>
  <c r="L42" i="12"/>
  <c r="K42" i="12"/>
  <c r="J42" i="12"/>
  <c r="I42" i="12"/>
  <c r="H42" i="12"/>
  <c r="G42" i="12"/>
  <c r="Q37" i="12"/>
  <c r="P37" i="12"/>
  <c r="O37" i="12"/>
  <c r="N37" i="12"/>
  <c r="M37" i="12"/>
  <c r="L37" i="12"/>
  <c r="K37" i="12"/>
  <c r="J37" i="12"/>
  <c r="I37" i="12"/>
  <c r="H37" i="12"/>
  <c r="G37" i="12"/>
  <c r="Q32" i="12"/>
  <c r="P32" i="12"/>
  <c r="O32" i="12"/>
  <c r="N32" i="12"/>
  <c r="M32" i="12"/>
  <c r="L32" i="12"/>
  <c r="K32" i="12"/>
  <c r="J32" i="12"/>
  <c r="I32" i="12"/>
  <c r="H32" i="12"/>
  <c r="G32" i="12"/>
  <c r="Q27" i="12"/>
  <c r="P27" i="12"/>
  <c r="O27" i="12"/>
  <c r="N27" i="12"/>
  <c r="M27" i="12"/>
  <c r="L27" i="12"/>
  <c r="K27" i="12"/>
  <c r="J27" i="12"/>
  <c r="I27" i="12"/>
  <c r="H27" i="12"/>
  <c r="G27" i="12"/>
  <c r="Q22" i="12"/>
  <c r="P22" i="12"/>
  <c r="O22" i="12"/>
  <c r="N22" i="12"/>
  <c r="M22" i="12"/>
  <c r="L22" i="12"/>
  <c r="K22" i="12"/>
  <c r="J22" i="12"/>
  <c r="I22" i="12"/>
  <c r="H22" i="12"/>
  <c r="G22" i="12"/>
  <c r="Q17" i="12"/>
  <c r="P17" i="12"/>
  <c r="O17" i="12"/>
  <c r="N17" i="12"/>
  <c r="M17" i="12"/>
  <c r="L17" i="12"/>
  <c r="K17" i="12"/>
  <c r="J17" i="12"/>
  <c r="I17" i="12"/>
  <c r="H17" i="12"/>
  <c r="G17" i="12"/>
  <c r="Q12" i="12"/>
  <c r="P12" i="12"/>
  <c r="O12" i="12"/>
  <c r="N12" i="12"/>
  <c r="M12" i="12"/>
  <c r="L12" i="12"/>
  <c r="K12" i="12"/>
  <c r="J12" i="12"/>
  <c r="I12" i="12"/>
  <c r="H12" i="12"/>
  <c r="G12" i="12"/>
  <c r="H7" i="12"/>
  <c r="I7" i="12"/>
  <c r="J7" i="12"/>
  <c r="K7" i="12"/>
  <c r="L7" i="12"/>
  <c r="M7" i="12"/>
  <c r="N7" i="12"/>
  <c r="O7" i="12"/>
  <c r="P7" i="12"/>
  <c r="Q7" i="12"/>
  <c r="G7" i="12"/>
  <c r="AK29" i="8" l="1"/>
  <c r="AI29" i="8"/>
  <c r="X29" i="8"/>
  <c r="AE29" i="8"/>
  <c r="AF29" i="8"/>
  <c r="AJ29" i="8"/>
  <c r="AH29" i="8"/>
  <c r="Y29" i="8"/>
  <c r="Z29" i="8"/>
  <c r="AA29" i="8"/>
  <c r="AB29" i="8"/>
  <c r="AC29" i="8"/>
  <c r="AD29" i="8"/>
  <c r="AA134" i="16"/>
  <c r="AA127" i="16"/>
  <c r="AF116" i="16"/>
  <c r="AF117" i="16"/>
  <c r="AE116" i="16"/>
  <c r="AE117" i="16"/>
  <c r="AD116" i="16"/>
  <c r="AD117" i="16"/>
  <c r="AC116" i="16"/>
  <c r="AC117" i="16"/>
  <c r="O33" i="18"/>
  <c r="N33" i="18"/>
  <c r="M33" i="18"/>
  <c r="L33" i="18"/>
  <c r="K33" i="18"/>
  <c r="J33" i="18"/>
  <c r="O32" i="18"/>
  <c r="N32" i="18"/>
  <c r="M32" i="18"/>
  <c r="L32" i="18"/>
  <c r="K32" i="18"/>
  <c r="J32" i="18"/>
  <c r="O31" i="18"/>
  <c r="N31" i="18"/>
  <c r="M31" i="18"/>
  <c r="L31" i="18"/>
  <c r="K31" i="18"/>
  <c r="J31" i="18"/>
  <c r="O30" i="18"/>
  <c r="N30" i="18"/>
  <c r="M30" i="18"/>
  <c r="L30" i="18"/>
  <c r="K30" i="18"/>
  <c r="J30" i="18"/>
  <c r="O29" i="18"/>
  <c r="O35" i="18" s="1"/>
  <c r="N29" i="18"/>
  <c r="M29" i="18"/>
  <c r="L29" i="18"/>
  <c r="K29" i="18"/>
  <c r="K35" i="18" s="1"/>
  <c r="J29" i="18"/>
  <c r="O26" i="18"/>
  <c r="O27" i="18" s="1"/>
  <c r="N26" i="18"/>
  <c r="N27" i="18" s="1"/>
  <c r="M26" i="18"/>
  <c r="M27" i="18" s="1"/>
  <c r="L26" i="18"/>
  <c r="L27" i="18" s="1"/>
  <c r="K26" i="18"/>
  <c r="K27" i="18" s="1"/>
  <c r="J26" i="18"/>
  <c r="J27" i="18" s="1"/>
  <c r="O22" i="18"/>
  <c r="O23" i="18" s="1"/>
  <c r="N22" i="18"/>
  <c r="N23" i="18" s="1"/>
  <c r="M22" i="18"/>
  <c r="M23" i="18" s="1"/>
  <c r="L22" i="18"/>
  <c r="L23" i="18" s="1"/>
  <c r="K22" i="18"/>
  <c r="K23" i="18" s="1"/>
  <c r="J22" i="18"/>
  <c r="J23" i="18" s="1"/>
  <c r="O19" i="18"/>
  <c r="O20" i="18" s="1"/>
  <c r="N19" i="18"/>
  <c r="N20" i="18" s="1"/>
  <c r="M19" i="18"/>
  <c r="M20" i="18" s="1"/>
  <c r="L19" i="18"/>
  <c r="L20" i="18" s="1"/>
  <c r="K19" i="18"/>
  <c r="K20" i="18" s="1"/>
  <c r="J19" i="18"/>
  <c r="J20" i="18" s="1"/>
  <c r="O16" i="18"/>
  <c r="N16" i="18"/>
  <c r="M16" i="18"/>
  <c r="L16" i="18"/>
  <c r="K16" i="18"/>
  <c r="J16" i="18"/>
  <c r="O15" i="18"/>
  <c r="N15" i="18"/>
  <c r="M15" i="18"/>
  <c r="L15" i="18"/>
  <c r="K15" i="18"/>
  <c r="J15" i="18"/>
  <c r="O14" i="18"/>
  <c r="N14" i="18"/>
  <c r="M14" i="18"/>
  <c r="L14" i="18"/>
  <c r="K14" i="18"/>
  <c r="J14" i="18"/>
  <c r="O13" i="18"/>
  <c r="N13" i="18"/>
  <c r="M13" i="18"/>
  <c r="L13" i="18"/>
  <c r="K13" i="18"/>
  <c r="J13" i="18"/>
  <c r="O12" i="18"/>
  <c r="N12" i="18"/>
  <c r="M12" i="18"/>
  <c r="L12" i="18"/>
  <c r="K12" i="18"/>
  <c r="J12" i="18"/>
  <c r="O11" i="18"/>
  <c r="N11" i="18"/>
  <c r="N17" i="18" s="1"/>
  <c r="M11" i="18"/>
  <c r="L11" i="18"/>
  <c r="K11" i="18"/>
  <c r="J11" i="18"/>
  <c r="AC85" i="16"/>
  <c r="AC86" i="16"/>
  <c r="AF113" i="16"/>
  <c r="AE113" i="16"/>
  <c r="AD113" i="16"/>
  <c r="AC113" i="16"/>
  <c r="AB115" i="16"/>
  <c r="AA115" i="16"/>
  <c r="AA114" i="16"/>
  <c r="AB113" i="16"/>
  <c r="AA113" i="16"/>
  <c r="AA47" i="16"/>
  <c r="AF146" i="16"/>
  <c r="AE146" i="16"/>
  <c r="AD146" i="16"/>
  <c r="AC146" i="16"/>
  <c r="AF165" i="16"/>
  <c r="AF166" i="16"/>
  <c r="AF167" i="16"/>
  <c r="AE165" i="16"/>
  <c r="AE166" i="16"/>
  <c r="AE167" i="16"/>
  <c r="AD165" i="16"/>
  <c r="AD166" i="16"/>
  <c r="AD167" i="16"/>
  <c r="AC165" i="16"/>
  <c r="AC166" i="16"/>
  <c r="AC167" i="16"/>
  <c r="AA34" i="16"/>
  <c r="AQ29" i="8"/>
  <c r="AO29" i="8"/>
  <c r="AN29" i="8"/>
  <c r="AM29" i="8"/>
  <c r="AL29" i="8"/>
  <c r="AH101" i="16"/>
  <c r="AI101" i="16"/>
  <c r="AJ101" i="16"/>
  <c r="AK101" i="16"/>
  <c r="AL101" i="16"/>
  <c r="AG101" i="16"/>
  <c r="AH169" i="16"/>
  <c r="AI169" i="16"/>
  <c r="AJ169" i="16"/>
  <c r="AD169" i="16" s="1"/>
  <c r="AK169" i="16"/>
  <c r="AL169" i="16"/>
  <c r="AG169" i="16"/>
  <c r="D169" i="16"/>
  <c r="E169" i="16"/>
  <c r="F169" i="16"/>
  <c r="G169" i="16"/>
  <c r="H169" i="16"/>
  <c r="I169" i="16"/>
  <c r="J169" i="16"/>
  <c r="K169" i="16"/>
  <c r="L169" i="16"/>
  <c r="M169" i="16"/>
  <c r="N169" i="16"/>
  <c r="O169" i="16"/>
  <c r="P169" i="16"/>
  <c r="Q169" i="16"/>
  <c r="R169" i="16"/>
  <c r="S169" i="16"/>
  <c r="T169" i="16"/>
  <c r="U169" i="16"/>
  <c r="V169" i="16"/>
  <c r="W169" i="16"/>
  <c r="X169" i="16"/>
  <c r="Y169" i="16"/>
  <c r="AE169" i="16" s="1"/>
  <c r="Z169" i="16"/>
  <c r="C169" i="16"/>
  <c r="AH140" i="16"/>
  <c r="AI140" i="16"/>
  <c r="AJ140" i="16"/>
  <c r="AK140" i="16"/>
  <c r="AL140" i="16"/>
  <c r="AF140" i="16" s="1"/>
  <c r="AG140" i="16"/>
  <c r="D140" i="16"/>
  <c r="E140" i="16"/>
  <c r="F140" i="16"/>
  <c r="G140" i="16"/>
  <c r="H140" i="16"/>
  <c r="I140" i="16"/>
  <c r="J140" i="16"/>
  <c r="K140" i="16"/>
  <c r="L140" i="16"/>
  <c r="M140" i="16"/>
  <c r="N140" i="16"/>
  <c r="O140" i="16"/>
  <c r="P140" i="16"/>
  <c r="Q140" i="16"/>
  <c r="R140" i="16"/>
  <c r="S140" i="16"/>
  <c r="T140" i="16"/>
  <c r="U140" i="16"/>
  <c r="V140" i="16"/>
  <c r="W140" i="16"/>
  <c r="X140" i="16"/>
  <c r="AD140" i="16" s="1"/>
  <c r="Y140" i="16"/>
  <c r="Z140" i="16"/>
  <c r="C140" i="16"/>
  <c r="AH136" i="16"/>
  <c r="AI136" i="16"/>
  <c r="AJ136" i="16"/>
  <c r="AK136" i="16"/>
  <c r="AE136" i="16" s="1"/>
  <c r="AL136" i="16"/>
  <c r="AG136" i="16"/>
  <c r="D136" i="16"/>
  <c r="E136" i="16"/>
  <c r="F136" i="16"/>
  <c r="G136" i="16"/>
  <c r="H136" i="16"/>
  <c r="I136" i="16"/>
  <c r="J136" i="16"/>
  <c r="K136" i="16"/>
  <c r="L136" i="16"/>
  <c r="M136" i="16"/>
  <c r="N136" i="16"/>
  <c r="O136" i="16"/>
  <c r="P136" i="16"/>
  <c r="Q136" i="16"/>
  <c r="R136" i="16"/>
  <c r="S136" i="16"/>
  <c r="T136" i="16"/>
  <c r="U136" i="16"/>
  <c r="V136" i="16"/>
  <c r="W136" i="16"/>
  <c r="X136" i="16"/>
  <c r="Y136" i="16"/>
  <c r="Z136" i="16"/>
  <c r="C136" i="16"/>
  <c r="AH125" i="16"/>
  <c r="AI125" i="16"/>
  <c r="AJ125" i="16"/>
  <c r="AK125" i="16"/>
  <c r="AL125" i="16"/>
  <c r="AG125" i="16"/>
  <c r="AA125" i="16" s="1"/>
  <c r="D125" i="16"/>
  <c r="E125" i="16"/>
  <c r="F125" i="16"/>
  <c r="G125" i="16"/>
  <c r="H125" i="16"/>
  <c r="I125" i="16"/>
  <c r="J125" i="16"/>
  <c r="K125" i="16"/>
  <c r="L125" i="16"/>
  <c r="M125" i="16"/>
  <c r="N125" i="16"/>
  <c r="O125" i="16"/>
  <c r="P125" i="16"/>
  <c r="Q125" i="16"/>
  <c r="R125" i="16"/>
  <c r="S125" i="16"/>
  <c r="T125" i="16"/>
  <c r="U125" i="16"/>
  <c r="V125" i="16"/>
  <c r="W125" i="16"/>
  <c r="AC125" i="16" s="1"/>
  <c r="X125" i="16"/>
  <c r="Y125" i="16"/>
  <c r="Z125" i="16"/>
  <c r="C125" i="16"/>
  <c r="AH120" i="16"/>
  <c r="AI120" i="16"/>
  <c r="AJ120" i="16"/>
  <c r="AK120" i="16"/>
  <c r="AE120" i="16" s="1"/>
  <c r="AL120" i="16"/>
  <c r="AG120" i="16"/>
  <c r="D120" i="16"/>
  <c r="E120" i="16"/>
  <c r="F120" i="16"/>
  <c r="G120" i="16"/>
  <c r="H120" i="16"/>
  <c r="I120" i="16"/>
  <c r="J120" i="16"/>
  <c r="K120" i="16"/>
  <c r="L120" i="16"/>
  <c r="M120" i="16"/>
  <c r="N120" i="16"/>
  <c r="O120" i="16"/>
  <c r="P120" i="16"/>
  <c r="Q120" i="16"/>
  <c r="R120" i="16"/>
  <c r="S120" i="16"/>
  <c r="T120" i="16"/>
  <c r="U120" i="16"/>
  <c r="AA120" i="16" s="1"/>
  <c r="V120" i="16"/>
  <c r="W120" i="16"/>
  <c r="X120" i="16"/>
  <c r="Y120" i="16"/>
  <c r="Z120" i="16"/>
  <c r="C120" i="16"/>
  <c r="Z101" i="16"/>
  <c r="D101" i="16"/>
  <c r="E101" i="16"/>
  <c r="F101" i="16"/>
  <c r="G101" i="16"/>
  <c r="H101" i="16"/>
  <c r="I101" i="16"/>
  <c r="J101" i="16"/>
  <c r="K101" i="16"/>
  <c r="L101" i="16"/>
  <c r="M101" i="16"/>
  <c r="N101" i="16"/>
  <c r="O101" i="16"/>
  <c r="P101" i="16"/>
  <c r="Q101" i="16"/>
  <c r="R101" i="16"/>
  <c r="S101" i="16"/>
  <c r="T101" i="16"/>
  <c r="U101" i="16"/>
  <c r="V101" i="16"/>
  <c r="W101" i="16"/>
  <c r="X101" i="16"/>
  <c r="Y101" i="16"/>
  <c r="C101" i="16"/>
  <c r="AH96" i="16"/>
  <c r="AB96" i="16" s="1"/>
  <c r="AI96" i="16"/>
  <c r="AJ96" i="16"/>
  <c r="AK96" i="16"/>
  <c r="AL96" i="16"/>
  <c r="AG96" i="16"/>
  <c r="AA96" i="16" s="1"/>
  <c r="D96" i="16"/>
  <c r="E96" i="16"/>
  <c r="F96" i="16"/>
  <c r="G96" i="16"/>
  <c r="H96" i="16"/>
  <c r="I96" i="16"/>
  <c r="J96" i="16"/>
  <c r="K96" i="16"/>
  <c r="L96" i="16"/>
  <c r="M96" i="16"/>
  <c r="N96" i="16"/>
  <c r="O96" i="16"/>
  <c r="P96" i="16"/>
  <c r="Q96" i="16"/>
  <c r="R96" i="16"/>
  <c r="S96" i="16"/>
  <c r="T96" i="16"/>
  <c r="U96" i="16"/>
  <c r="V96" i="16"/>
  <c r="W96" i="16"/>
  <c r="X96" i="16"/>
  <c r="Y96" i="16"/>
  <c r="Z96" i="16"/>
  <c r="C96" i="16"/>
  <c r="AH89" i="16"/>
  <c r="AI89" i="16"/>
  <c r="AJ89" i="16"/>
  <c r="AK89" i="16"/>
  <c r="AL89" i="16"/>
  <c r="AG89" i="16"/>
  <c r="D89" i="16"/>
  <c r="E89" i="16"/>
  <c r="F89" i="16"/>
  <c r="G89" i="16"/>
  <c r="H89" i="16"/>
  <c r="I89" i="16"/>
  <c r="J89" i="16"/>
  <c r="K89" i="16"/>
  <c r="L89" i="16"/>
  <c r="M89" i="16"/>
  <c r="N89" i="16"/>
  <c r="O89" i="16"/>
  <c r="P89" i="16"/>
  <c r="Q89" i="16"/>
  <c r="R89" i="16"/>
  <c r="S89" i="16"/>
  <c r="T89" i="16"/>
  <c r="U89" i="16"/>
  <c r="AA89" i="16" s="1"/>
  <c r="V89" i="16"/>
  <c r="W89" i="16"/>
  <c r="AC89" i="16" s="1"/>
  <c r="X89" i="16"/>
  <c r="Y89" i="16"/>
  <c r="AE89" i="16" s="1"/>
  <c r="Z89" i="16"/>
  <c r="AF89" i="16" s="1"/>
  <c r="C89" i="16"/>
  <c r="AH82" i="16"/>
  <c r="AB82" i="16" s="1"/>
  <c r="AI82" i="16"/>
  <c r="AJ82" i="16"/>
  <c r="AK82" i="16"/>
  <c r="AL82" i="16"/>
  <c r="AG82" i="16"/>
  <c r="AA82" i="16" s="1"/>
  <c r="D82" i="16"/>
  <c r="E82" i="16"/>
  <c r="F82" i="16"/>
  <c r="G82" i="16"/>
  <c r="H82" i="16"/>
  <c r="I82" i="16"/>
  <c r="J82" i="16"/>
  <c r="K82" i="16"/>
  <c r="L82" i="16"/>
  <c r="M82" i="16"/>
  <c r="N82" i="16"/>
  <c r="O82" i="16"/>
  <c r="P82" i="16"/>
  <c r="Q82" i="16"/>
  <c r="R82" i="16"/>
  <c r="S82" i="16"/>
  <c r="T82" i="16"/>
  <c r="U82" i="16"/>
  <c r="V82" i="16"/>
  <c r="W82" i="16"/>
  <c r="AC82" i="16" s="1"/>
  <c r="X82" i="16"/>
  <c r="Y82" i="16"/>
  <c r="Z82" i="16"/>
  <c r="C82" i="16"/>
  <c r="AH67" i="16"/>
  <c r="AI67" i="16"/>
  <c r="AJ67" i="16"/>
  <c r="AK67" i="16"/>
  <c r="AL67" i="16"/>
  <c r="AG67" i="16"/>
  <c r="D67" i="16"/>
  <c r="E67" i="16"/>
  <c r="F67" i="16"/>
  <c r="G67" i="16"/>
  <c r="H67" i="16"/>
  <c r="I67" i="16"/>
  <c r="J67" i="16"/>
  <c r="K67" i="16"/>
  <c r="L67" i="16"/>
  <c r="M67" i="16"/>
  <c r="N67" i="16"/>
  <c r="O67" i="16"/>
  <c r="P67" i="16"/>
  <c r="Q67" i="16"/>
  <c r="R67" i="16"/>
  <c r="S67" i="16"/>
  <c r="T67" i="16"/>
  <c r="U67" i="16"/>
  <c r="AA67" i="16" s="1"/>
  <c r="V67" i="16"/>
  <c r="W67" i="16"/>
  <c r="X67" i="16"/>
  <c r="AD67" i="16" s="1"/>
  <c r="Y67" i="16"/>
  <c r="Z67" i="16"/>
  <c r="C67" i="16"/>
  <c r="AH63" i="16"/>
  <c r="AI63" i="16"/>
  <c r="AC63" i="16" s="1"/>
  <c r="AJ63" i="16"/>
  <c r="AK63" i="16"/>
  <c r="AE63" i="16" s="1"/>
  <c r="AL63" i="16"/>
  <c r="AG63" i="16"/>
  <c r="AA63" i="16" s="1"/>
  <c r="D63" i="16"/>
  <c r="E63" i="16"/>
  <c r="F63" i="16"/>
  <c r="G63" i="16"/>
  <c r="H63" i="16"/>
  <c r="I63" i="16"/>
  <c r="J63" i="16"/>
  <c r="K63" i="16"/>
  <c r="L63" i="16"/>
  <c r="M63" i="16"/>
  <c r="N63" i="16"/>
  <c r="O63" i="16"/>
  <c r="P63" i="16"/>
  <c r="Q63" i="16"/>
  <c r="R63" i="16"/>
  <c r="S63" i="16"/>
  <c r="T63" i="16"/>
  <c r="U63" i="16"/>
  <c r="V63" i="16"/>
  <c r="W63" i="16"/>
  <c r="X63" i="16"/>
  <c r="Y63" i="16"/>
  <c r="Z63" i="16"/>
  <c r="C63" i="16"/>
  <c r="AH59" i="16"/>
  <c r="AI59" i="16"/>
  <c r="AC59" i="16" s="1"/>
  <c r="AJ59" i="16"/>
  <c r="AK59" i="16"/>
  <c r="AE59" i="16" s="1"/>
  <c r="AL59" i="16"/>
  <c r="AG59" i="16"/>
  <c r="D59" i="16"/>
  <c r="E59" i="16"/>
  <c r="F59" i="16"/>
  <c r="G59" i="16"/>
  <c r="H59" i="16"/>
  <c r="I59" i="16"/>
  <c r="J59" i="16"/>
  <c r="K59" i="16"/>
  <c r="L59" i="16"/>
  <c r="M59" i="16"/>
  <c r="N59" i="16"/>
  <c r="O59" i="16"/>
  <c r="P59" i="16"/>
  <c r="Q59" i="16"/>
  <c r="R59" i="16"/>
  <c r="S59" i="16"/>
  <c r="T59" i="16"/>
  <c r="U59" i="16"/>
  <c r="AA59" i="16" s="1"/>
  <c r="V59" i="16"/>
  <c r="W59" i="16"/>
  <c r="X59" i="16"/>
  <c r="Y59" i="16"/>
  <c r="Z59" i="16"/>
  <c r="C59" i="16"/>
  <c r="AH50" i="16"/>
  <c r="AB50" i="16" s="1"/>
  <c r="AI50" i="16"/>
  <c r="AJ50" i="16"/>
  <c r="AK50" i="16"/>
  <c r="AL50" i="16"/>
  <c r="AG50" i="16"/>
  <c r="AA50" i="16" s="1"/>
  <c r="D50" i="16"/>
  <c r="E50" i="16"/>
  <c r="F50" i="16"/>
  <c r="G50" i="16"/>
  <c r="H50" i="16"/>
  <c r="I50" i="16"/>
  <c r="J50" i="16"/>
  <c r="K50" i="16"/>
  <c r="L50" i="16"/>
  <c r="M50" i="16"/>
  <c r="N50" i="16"/>
  <c r="O50" i="16"/>
  <c r="P50" i="16"/>
  <c r="Q50" i="16"/>
  <c r="R50" i="16"/>
  <c r="S50" i="16"/>
  <c r="T50" i="16"/>
  <c r="U50" i="16"/>
  <c r="V50" i="16"/>
  <c r="W50" i="16"/>
  <c r="X50" i="16"/>
  <c r="Y50" i="16"/>
  <c r="Z50" i="16"/>
  <c r="C50" i="16"/>
  <c r="AH45" i="16"/>
  <c r="AI45" i="16"/>
  <c r="AC45" i="16" s="1"/>
  <c r="AJ45" i="16"/>
  <c r="AK45" i="16"/>
  <c r="AE45" i="16" s="1"/>
  <c r="AL45" i="16"/>
  <c r="AG45" i="16"/>
  <c r="D45" i="16"/>
  <c r="E45" i="16"/>
  <c r="F45" i="16"/>
  <c r="G45" i="16"/>
  <c r="H45" i="16"/>
  <c r="I45" i="16"/>
  <c r="J45" i="16"/>
  <c r="K45" i="16"/>
  <c r="L45" i="16"/>
  <c r="M45" i="16"/>
  <c r="N45" i="16"/>
  <c r="O45" i="16"/>
  <c r="P45" i="16"/>
  <c r="Q45" i="16"/>
  <c r="R45" i="16"/>
  <c r="S45" i="16"/>
  <c r="T45" i="16"/>
  <c r="U45" i="16"/>
  <c r="AA45" i="16" s="1"/>
  <c r="V45" i="16"/>
  <c r="W45" i="16"/>
  <c r="X45" i="16"/>
  <c r="Y45" i="16"/>
  <c r="Z45" i="16"/>
  <c r="C45" i="16"/>
  <c r="AH35" i="16"/>
  <c r="AI35" i="16"/>
  <c r="AJ35" i="16"/>
  <c r="AK35" i="16"/>
  <c r="AL35" i="16"/>
  <c r="AF35" i="16" s="1"/>
  <c r="AG35" i="16"/>
  <c r="D35" i="16"/>
  <c r="E35" i="16"/>
  <c r="F35" i="16"/>
  <c r="G35" i="16"/>
  <c r="H35" i="16"/>
  <c r="I35" i="16"/>
  <c r="J35" i="16"/>
  <c r="K35" i="16"/>
  <c r="L35" i="16"/>
  <c r="M35" i="16"/>
  <c r="N35" i="16"/>
  <c r="O35" i="16"/>
  <c r="P35" i="16"/>
  <c r="Q35" i="16"/>
  <c r="R35" i="16"/>
  <c r="S35" i="16"/>
  <c r="T35" i="16"/>
  <c r="U35" i="16"/>
  <c r="V35" i="16"/>
  <c r="W35" i="16"/>
  <c r="X35" i="16"/>
  <c r="Y35" i="16"/>
  <c r="Z35" i="16"/>
  <c r="C35" i="16"/>
  <c r="AH30" i="16"/>
  <c r="AI30" i="16"/>
  <c r="AJ30" i="16"/>
  <c r="AK30" i="16"/>
  <c r="AE30" i="16" s="1"/>
  <c r="AL30" i="16"/>
  <c r="AG30" i="16"/>
  <c r="D30" i="16"/>
  <c r="E30" i="16"/>
  <c r="F30" i="16"/>
  <c r="G30" i="16"/>
  <c r="H30" i="16"/>
  <c r="I30" i="16"/>
  <c r="J30" i="16"/>
  <c r="K30" i="16"/>
  <c r="L30" i="16"/>
  <c r="M30" i="16"/>
  <c r="N30" i="16"/>
  <c r="O30" i="16"/>
  <c r="P30" i="16"/>
  <c r="Q30" i="16"/>
  <c r="R30" i="16"/>
  <c r="S30" i="16"/>
  <c r="T30" i="16"/>
  <c r="U30" i="16"/>
  <c r="AA30" i="16" s="1"/>
  <c r="V30" i="16"/>
  <c r="W30" i="16"/>
  <c r="X30" i="16"/>
  <c r="AD30" i="16" s="1"/>
  <c r="Y30" i="16"/>
  <c r="Z30" i="16"/>
  <c r="C30" i="16"/>
  <c r="AH26" i="16"/>
  <c r="AB26" i="16" s="1"/>
  <c r="AI26" i="16"/>
  <c r="AJ26" i="16"/>
  <c r="AK26" i="16"/>
  <c r="AL26" i="16"/>
  <c r="AF26" i="16" s="1"/>
  <c r="AG26" i="16"/>
  <c r="AA26" i="16" s="1"/>
  <c r="D26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Q26" i="16"/>
  <c r="R26" i="16"/>
  <c r="S26" i="16"/>
  <c r="T26" i="16"/>
  <c r="U26" i="16"/>
  <c r="V26" i="16"/>
  <c r="W26" i="16"/>
  <c r="X26" i="16"/>
  <c r="Y26" i="16"/>
  <c r="Z26" i="16"/>
  <c r="C26" i="16"/>
  <c r="AH22" i="16"/>
  <c r="AI22" i="16"/>
  <c r="AC22" i="16" s="1"/>
  <c r="AJ22" i="16"/>
  <c r="AK22" i="16"/>
  <c r="AL22" i="16"/>
  <c r="AG22" i="16"/>
  <c r="D22" i="16"/>
  <c r="E22" i="16"/>
  <c r="F22" i="16"/>
  <c r="G22" i="16"/>
  <c r="H22" i="16"/>
  <c r="I22" i="16"/>
  <c r="J22" i="16"/>
  <c r="K22" i="16"/>
  <c r="L22" i="16"/>
  <c r="M22" i="16"/>
  <c r="N22" i="16"/>
  <c r="O22" i="16"/>
  <c r="P22" i="16"/>
  <c r="Q22" i="16"/>
  <c r="R22" i="16"/>
  <c r="S22" i="16"/>
  <c r="T22" i="16"/>
  <c r="U22" i="16"/>
  <c r="AA22" i="16" s="1"/>
  <c r="V22" i="16"/>
  <c r="W22" i="16"/>
  <c r="X22" i="16"/>
  <c r="Y22" i="16"/>
  <c r="AE22" i="16" s="1"/>
  <c r="Z22" i="16"/>
  <c r="C22" i="16"/>
  <c r="V13" i="16"/>
  <c r="D18" i="16"/>
  <c r="E18" i="16"/>
  <c r="F18" i="16"/>
  <c r="G18" i="16"/>
  <c r="H18" i="16"/>
  <c r="I18" i="16"/>
  <c r="J18" i="16"/>
  <c r="J13" i="16" s="1"/>
  <c r="J8" i="16" s="1"/>
  <c r="K18" i="16"/>
  <c r="L18" i="16"/>
  <c r="M18" i="16"/>
  <c r="N18" i="16"/>
  <c r="O18" i="16"/>
  <c r="P18" i="16"/>
  <c r="Q18" i="16"/>
  <c r="R18" i="16"/>
  <c r="S18" i="16"/>
  <c r="T18" i="16"/>
  <c r="U18" i="16"/>
  <c r="V18" i="16"/>
  <c r="W18" i="16"/>
  <c r="X18" i="16"/>
  <c r="Y18" i="16"/>
  <c r="Z18" i="16"/>
  <c r="C18" i="16"/>
  <c r="AH15" i="16"/>
  <c r="AI15" i="16"/>
  <c r="AJ15" i="16"/>
  <c r="AK15" i="16"/>
  <c r="AL15" i="16"/>
  <c r="AG15" i="16"/>
  <c r="AG13" i="16" s="1"/>
  <c r="AG8" i="16" s="1"/>
  <c r="D15" i="16"/>
  <c r="D13" i="16" s="1"/>
  <c r="D8" i="16" s="1"/>
  <c r="E15" i="16"/>
  <c r="E13" i="16" s="1"/>
  <c r="F15" i="16"/>
  <c r="G15" i="16"/>
  <c r="H15" i="16"/>
  <c r="H13" i="16" s="1"/>
  <c r="H8" i="16" s="1"/>
  <c r="I15" i="16"/>
  <c r="I13" i="16" s="1"/>
  <c r="I8" i="16" s="1"/>
  <c r="J15" i="16"/>
  <c r="K15" i="16"/>
  <c r="L15" i="16"/>
  <c r="L13" i="16" s="1"/>
  <c r="L8" i="16" s="1"/>
  <c r="M15" i="16"/>
  <c r="M13" i="16" s="1"/>
  <c r="M8" i="16" s="1"/>
  <c r="N15" i="16"/>
  <c r="O15" i="16"/>
  <c r="P15" i="16"/>
  <c r="P13" i="16" s="1"/>
  <c r="Q15" i="16"/>
  <c r="Q13" i="16" s="1"/>
  <c r="Q8" i="16" s="1"/>
  <c r="R15" i="16"/>
  <c r="S15" i="16"/>
  <c r="T15" i="16"/>
  <c r="T13" i="16" s="1"/>
  <c r="U15" i="16"/>
  <c r="U13" i="16" s="1"/>
  <c r="V15" i="16"/>
  <c r="W15" i="16"/>
  <c r="X15" i="16"/>
  <c r="X13" i="16" s="1"/>
  <c r="X8" i="16" s="1"/>
  <c r="Y15" i="16"/>
  <c r="Y13" i="16" s="1"/>
  <c r="Z15" i="16"/>
  <c r="C15" i="16"/>
  <c r="AA150" i="16"/>
  <c r="AB146" i="16"/>
  <c r="AA164" i="16"/>
  <c r="AA163" i="16"/>
  <c r="AA162" i="16"/>
  <c r="AA161" i="16"/>
  <c r="AA160" i="16"/>
  <c r="AA159" i="16"/>
  <c r="AA158" i="16"/>
  <c r="AA138" i="16"/>
  <c r="AF139" i="16"/>
  <c r="AE139" i="16"/>
  <c r="AD139" i="16"/>
  <c r="AC139" i="16"/>
  <c r="AB139" i="16"/>
  <c r="AF172" i="16"/>
  <c r="AE172" i="16"/>
  <c r="AD172" i="16"/>
  <c r="AC172" i="16"/>
  <c r="AB172" i="16"/>
  <c r="AF123" i="16"/>
  <c r="AE123" i="16"/>
  <c r="AD123" i="16"/>
  <c r="AC123" i="16"/>
  <c r="AB123" i="16"/>
  <c r="AA108" i="16"/>
  <c r="AB106" i="16"/>
  <c r="AC105" i="16"/>
  <c r="AD105" i="16"/>
  <c r="AE105" i="16"/>
  <c r="AF105" i="16"/>
  <c r="AB105" i="16"/>
  <c r="AB108" i="16"/>
  <c r="AA133" i="16"/>
  <c r="AF128" i="16"/>
  <c r="AE128" i="16"/>
  <c r="AD128" i="16"/>
  <c r="AC128" i="16"/>
  <c r="AB128" i="16"/>
  <c r="AB171" i="16"/>
  <c r="AA171" i="16"/>
  <c r="AF169" i="16"/>
  <c r="AC169" i="16"/>
  <c r="AB169" i="16"/>
  <c r="AA169" i="16"/>
  <c r="AB164" i="16"/>
  <c r="AF163" i="16"/>
  <c r="AE163" i="16"/>
  <c r="AD163" i="16"/>
  <c r="AC163" i="16"/>
  <c r="AB163" i="16"/>
  <c r="AF162" i="16"/>
  <c r="AE162" i="16"/>
  <c r="AD162" i="16"/>
  <c r="AC162" i="16"/>
  <c r="AB162" i="16"/>
  <c r="AB161" i="16"/>
  <c r="AF160" i="16"/>
  <c r="AE160" i="16"/>
  <c r="AD160" i="16"/>
  <c r="AC160" i="16"/>
  <c r="AB160" i="16"/>
  <c r="AF159" i="16"/>
  <c r="AE159" i="16"/>
  <c r="AD159" i="16"/>
  <c r="AC159" i="16"/>
  <c r="AB159" i="16"/>
  <c r="AF158" i="16"/>
  <c r="AE158" i="16"/>
  <c r="AD158" i="16"/>
  <c r="AC158" i="16"/>
  <c r="AB158" i="16"/>
  <c r="AF157" i="16"/>
  <c r="AE157" i="16"/>
  <c r="AD157" i="16"/>
  <c r="AC157" i="16"/>
  <c r="AB157" i="16"/>
  <c r="AA157" i="16"/>
  <c r="AB156" i="16"/>
  <c r="AA156" i="16"/>
  <c r="AB155" i="16"/>
  <c r="AA155" i="16"/>
  <c r="AF154" i="16"/>
  <c r="AE154" i="16"/>
  <c r="AD154" i="16"/>
  <c r="AC154" i="16"/>
  <c r="AB154" i="16"/>
  <c r="AA154" i="16"/>
  <c r="AF153" i="16"/>
  <c r="AE153" i="16"/>
  <c r="AD153" i="16"/>
  <c r="AC153" i="16"/>
  <c r="AB153" i="16"/>
  <c r="AA153" i="16"/>
  <c r="AF152" i="16"/>
  <c r="AE152" i="16"/>
  <c r="AD152" i="16"/>
  <c r="AC152" i="16"/>
  <c r="AB152" i="16"/>
  <c r="AA152" i="16"/>
  <c r="AF151" i="16"/>
  <c r="AE151" i="16"/>
  <c r="AD151" i="16"/>
  <c r="AC151" i="16"/>
  <c r="AB151" i="16"/>
  <c r="AA151" i="16"/>
  <c r="AF150" i="16"/>
  <c r="AE150" i="16"/>
  <c r="AD150" i="16"/>
  <c r="AC150" i="16"/>
  <c r="AB150" i="16"/>
  <c r="AF149" i="16"/>
  <c r="AE149" i="16"/>
  <c r="AD149" i="16"/>
  <c r="AC149" i="16"/>
  <c r="AB149" i="16"/>
  <c r="AA149" i="16"/>
  <c r="AF148" i="16"/>
  <c r="AE148" i="16"/>
  <c r="AD148" i="16"/>
  <c r="AC148" i="16"/>
  <c r="AB148" i="16"/>
  <c r="AA148" i="16"/>
  <c r="AF147" i="16"/>
  <c r="AE147" i="16"/>
  <c r="AD147" i="16"/>
  <c r="AC147" i="16"/>
  <c r="AB147" i="16"/>
  <c r="AA147" i="16"/>
  <c r="AF145" i="16"/>
  <c r="AE145" i="16"/>
  <c r="AD145" i="16"/>
  <c r="AC145" i="16"/>
  <c r="AB145" i="16"/>
  <c r="AA145" i="16"/>
  <c r="AF144" i="16"/>
  <c r="AE144" i="16"/>
  <c r="AD144" i="16"/>
  <c r="AC144" i="16"/>
  <c r="AB144" i="16"/>
  <c r="AA144" i="16"/>
  <c r="AC143" i="16"/>
  <c r="AB143" i="16"/>
  <c r="AA143" i="16"/>
  <c r="AF142" i="16"/>
  <c r="AE142" i="16"/>
  <c r="AD142" i="16"/>
  <c r="AC142" i="16"/>
  <c r="AB142" i="16"/>
  <c r="AA142" i="16"/>
  <c r="AB140" i="16"/>
  <c r="AA140" i="16"/>
  <c r="AF138" i="16"/>
  <c r="AE138" i="16"/>
  <c r="AD138" i="16"/>
  <c r="AC138" i="16"/>
  <c r="AB138" i="16"/>
  <c r="AF136" i="16"/>
  <c r="AD136" i="16"/>
  <c r="AB136" i="16"/>
  <c r="AC136" i="16"/>
  <c r="AB135" i="16"/>
  <c r="AF133" i="16"/>
  <c r="AE133" i="16"/>
  <c r="AD133" i="16"/>
  <c r="AC133" i="16"/>
  <c r="AB133" i="16"/>
  <c r="AF132" i="16"/>
  <c r="AE132" i="16"/>
  <c r="AD132" i="16"/>
  <c r="AC132" i="16"/>
  <c r="AB132" i="16"/>
  <c r="AA132" i="16"/>
  <c r="AF131" i="16"/>
  <c r="AE131" i="16"/>
  <c r="AD131" i="16"/>
  <c r="AC131" i="16"/>
  <c r="AB131" i="16"/>
  <c r="AA131" i="16"/>
  <c r="AA130" i="16"/>
  <c r="AF129" i="16"/>
  <c r="AE129" i="16"/>
  <c r="AD129" i="16"/>
  <c r="AC129" i="16"/>
  <c r="AB129" i="16"/>
  <c r="AA129" i="16"/>
  <c r="AF127" i="16"/>
  <c r="AE127" i="16"/>
  <c r="AD127" i="16"/>
  <c r="AC127" i="16"/>
  <c r="AB127" i="16"/>
  <c r="AF124" i="16"/>
  <c r="AE124" i="16"/>
  <c r="AD124" i="16"/>
  <c r="AC124" i="16"/>
  <c r="AB124" i="16"/>
  <c r="AA124" i="16"/>
  <c r="AF122" i="16"/>
  <c r="AE122" i="16"/>
  <c r="AD122" i="16"/>
  <c r="AC122" i="16"/>
  <c r="AB122" i="16"/>
  <c r="AA122" i="16"/>
  <c r="AD120" i="16"/>
  <c r="AC120" i="16"/>
  <c r="AB120" i="16"/>
  <c r="AF112" i="16"/>
  <c r="AE112" i="16"/>
  <c r="AD112" i="16"/>
  <c r="AC112" i="16"/>
  <c r="AB112" i="16"/>
  <c r="AA112" i="16"/>
  <c r="AF111" i="16"/>
  <c r="AE111" i="16"/>
  <c r="AD111" i="16"/>
  <c r="AC111" i="16"/>
  <c r="AB111" i="16"/>
  <c r="AA111" i="16"/>
  <c r="AF110" i="16"/>
  <c r="AE110" i="16"/>
  <c r="AD110" i="16"/>
  <c r="AC110" i="16"/>
  <c r="AB110" i="16"/>
  <c r="AA110" i="16"/>
  <c r="AF109" i="16"/>
  <c r="AE109" i="16"/>
  <c r="AD109" i="16"/>
  <c r="AC109" i="16"/>
  <c r="AB109" i="16"/>
  <c r="AA109" i="16"/>
  <c r="AF107" i="16"/>
  <c r="AE107" i="16"/>
  <c r="AD107" i="16"/>
  <c r="AC107" i="16"/>
  <c r="AB107" i="16"/>
  <c r="AA107" i="16"/>
  <c r="AF98" i="16"/>
  <c r="AE98" i="16"/>
  <c r="AD98" i="16"/>
  <c r="AC98" i="16"/>
  <c r="AB98" i="16"/>
  <c r="AA98" i="16"/>
  <c r="AF96" i="16"/>
  <c r="AE96" i="16"/>
  <c r="AD96" i="16"/>
  <c r="AF95" i="16"/>
  <c r="AE95" i="16"/>
  <c r="AD95" i="16"/>
  <c r="AC95" i="16"/>
  <c r="AB95" i="16"/>
  <c r="AA95" i="16"/>
  <c r="AF94" i="16"/>
  <c r="AE94" i="16"/>
  <c r="AD94" i="16"/>
  <c r="AC94" i="16"/>
  <c r="AB94" i="16"/>
  <c r="AA94" i="16"/>
  <c r="AF93" i="16"/>
  <c r="AE93" i="16"/>
  <c r="AD93" i="16"/>
  <c r="AC93" i="16"/>
  <c r="AB93" i="16"/>
  <c r="AA93" i="16"/>
  <c r="AF92" i="16"/>
  <c r="AE92" i="16"/>
  <c r="AD92" i="16"/>
  <c r="AC92" i="16"/>
  <c r="AB92" i="16"/>
  <c r="AA92" i="16"/>
  <c r="AF91" i="16"/>
  <c r="AE91" i="16"/>
  <c r="AD91" i="16"/>
  <c r="AC91" i="16"/>
  <c r="AB91" i="16"/>
  <c r="AA91" i="16"/>
  <c r="AB89" i="16"/>
  <c r="AF88" i="16"/>
  <c r="AE88" i="16"/>
  <c r="AD88" i="16"/>
  <c r="AC88" i="16"/>
  <c r="AB88" i="16"/>
  <c r="AA88" i="16"/>
  <c r="AF87" i="16"/>
  <c r="AE87" i="16"/>
  <c r="AD87" i="16"/>
  <c r="AC87" i="16"/>
  <c r="AB87" i="16"/>
  <c r="AA87" i="16"/>
  <c r="AF86" i="16"/>
  <c r="AE86" i="16"/>
  <c r="AD86" i="16"/>
  <c r="AB86" i="16"/>
  <c r="AA86" i="16"/>
  <c r="AF85" i="16"/>
  <c r="AE85" i="16"/>
  <c r="AD85" i="16"/>
  <c r="AB85" i="16"/>
  <c r="AA85" i="16"/>
  <c r="AF84" i="16"/>
  <c r="AE84" i="16"/>
  <c r="AD84" i="16"/>
  <c r="AC84" i="16"/>
  <c r="AB84" i="16"/>
  <c r="AA84" i="16"/>
  <c r="AF82" i="16"/>
  <c r="AD82" i="16"/>
  <c r="AF81" i="16"/>
  <c r="AE81" i="16"/>
  <c r="AD81" i="16"/>
  <c r="AC81" i="16"/>
  <c r="AB81" i="16"/>
  <c r="AA81" i="16"/>
  <c r="AF80" i="16"/>
  <c r="AE80" i="16"/>
  <c r="AD80" i="16"/>
  <c r="AC80" i="16"/>
  <c r="AB80" i="16"/>
  <c r="AA80" i="16"/>
  <c r="AF79" i="16"/>
  <c r="AE79" i="16"/>
  <c r="AD79" i="16"/>
  <c r="AC79" i="16"/>
  <c r="AB79" i="16"/>
  <c r="AA79" i="16"/>
  <c r="AF78" i="16"/>
  <c r="AE78" i="16"/>
  <c r="AD78" i="16"/>
  <c r="AC78" i="16"/>
  <c r="AB78" i="16"/>
  <c r="AA78" i="16"/>
  <c r="AF77" i="16"/>
  <c r="AE77" i="16"/>
  <c r="AD77" i="16"/>
  <c r="AC77" i="16"/>
  <c r="AB77" i="16"/>
  <c r="AA77" i="16"/>
  <c r="AF76" i="16"/>
  <c r="AE76" i="16"/>
  <c r="AD76" i="16"/>
  <c r="AC76" i="16"/>
  <c r="AB76" i="16"/>
  <c r="AA76" i="16"/>
  <c r="AF75" i="16"/>
  <c r="AE75" i="16"/>
  <c r="AD75" i="16"/>
  <c r="AC75" i="16"/>
  <c r="AB75" i="16"/>
  <c r="AA75" i="16"/>
  <c r="AF74" i="16"/>
  <c r="AE74" i="16"/>
  <c r="AD74" i="16"/>
  <c r="AC74" i="16"/>
  <c r="AB74" i="16"/>
  <c r="AA74" i="16"/>
  <c r="AF73" i="16"/>
  <c r="AE73" i="16"/>
  <c r="AD73" i="16"/>
  <c r="AC73" i="16"/>
  <c r="AB73" i="16"/>
  <c r="AA73" i="16"/>
  <c r="AF72" i="16"/>
  <c r="AE72" i="16"/>
  <c r="AD72" i="16"/>
  <c r="AC72" i="16"/>
  <c r="AB72" i="16"/>
  <c r="AA72" i="16"/>
  <c r="AF71" i="16"/>
  <c r="AE71" i="16"/>
  <c r="AD71" i="16"/>
  <c r="AC71" i="16"/>
  <c r="AB71" i="16"/>
  <c r="AA71" i="16"/>
  <c r="AF70" i="16"/>
  <c r="AE70" i="16"/>
  <c r="AD70" i="16"/>
  <c r="AC70" i="16"/>
  <c r="AB70" i="16"/>
  <c r="AA70" i="16"/>
  <c r="AF69" i="16"/>
  <c r="AE69" i="16"/>
  <c r="AD69" i="16"/>
  <c r="AC69" i="16"/>
  <c r="AB69" i="16"/>
  <c r="AA69" i="16"/>
  <c r="AF67" i="16"/>
  <c r="AB67" i="16"/>
  <c r="AF66" i="16"/>
  <c r="AE66" i="16"/>
  <c r="AD66" i="16"/>
  <c r="AC66" i="16"/>
  <c r="AB66" i="16"/>
  <c r="AA66" i="16"/>
  <c r="AF65" i="16"/>
  <c r="AE65" i="16"/>
  <c r="AD65" i="16"/>
  <c r="AC65" i="16"/>
  <c r="AB65" i="16"/>
  <c r="AA65" i="16"/>
  <c r="AF63" i="16"/>
  <c r="AD63" i="16"/>
  <c r="AB63" i="16"/>
  <c r="AF62" i="16"/>
  <c r="AE62" i="16"/>
  <c r="AD62" i="16"/>
  <c r="AC62" i="16"/>
  <c r="AB62" i="16"/>
  <c r="AA62" i="16"/>
  <c r="AF61" i="16"/>
  <c r="AE61" i="16"/>
  <c r="AD61" i="16"/>
  <c r="AC61" i="16"/>
  <c r="AB61" i="16"/>
  <c r="AA61" i="16"/>
  <c r="AF59" i="16"/>
  <c r="AD59" i="16"/>
  <c r="AB59" i="16"/>
  <c r="AF57" i="16"/>
  <c r="AE57" i="16"/>
  <c r="AD57" i="16"/>
  <c r="AC57" i="16"/>
  <c r="AB57" i="16"/>
  <c r="AA57" i="16"/>
  <c r="AF56" i="16"/>
  <c r="AE56" i="16"/>
  <c r="AD56" i="16"/>
  <c r="AC56" i="16"/>
  <c r="AB56" i="16"/>
  <c r="AA56" i="16"/>
  <c r="AF55" i="16"/>
  <c r="AE55" i="16"/>
  <c r="AD55" i="16"/>
  <c r="AC55" i="16"/>
  <c r="AB55" i="16"/>
  <c r="AA55" i="16"/>
  <c r="AF54" i="16"/>
  <c r="AE54" i="16"/>
  <c r="AD54" i="16"/>
  <c r="AC54" i="16"/>
  <c r="AB54" i="16"/>
  <c r="AA54" i="16"/>
  <c r="AF53" i="16"/>
  <c r="AE53" i="16"/>
  <c r="AD53" i="16"/>
  <c r="AC53" i="16"/>
  <c r="AB53" i="16"/>
  <c r="AA53" i="16"/>
  <c r="AF52" i="16"/>
  <c r="AE52" i="16"/>
  <c r="AD52" i="16"/>
  <c r="AC52" i="16"/>
  <c r="AB52" i="16"/>
  <c r="AA52" i="16"/>
  <c r="AF50" i="16"/>
  <c r="AF48" i="16"/>
  <c r="AE48" i="16"/>
  <c r="AD48" i="16"/>
  <c r="AC48" i="16"/>
  <c r="AB48" i="16"/>
  <c r="AA48" i="16"/>
  <c r="AF47" i="16"/>
  <c r="AE47" i="16"/>
  <c r="AD47" i="16"/>
  <c r="AC47" i="16"/>
  <c r="AB47" i="16"/>
  <c r="AF45" i="16"/>
  <c r="AD45" i="16"/>
  <c r="AB45" i="16"/>
  <c r="AA43" i="16"/>
  <c r="AF42" i="16"/>
  <c r="AE42" i="16"/>
  <c r="AD42" i="16"/>
  <c r="AC42" i="16"/>
  <c r="AB42" i="16"/>
  <c r="AA42" i="16"/>
  <c r="AF41" i="16"/>
  <c r="AE41" i="16"/>
  <c r="AD41" i="16"/>
  <c r="AC41" i="16"/>
  <c r="AB41" i="16"/>
  <c r="AA41" i="16"/>
  <c r="AF40" i="16"/>
  <c r="AE40" i="16"/>
  <c r="AD40" i="16"/>
  <c r="AC40" i="16"/>
  <c r="AB40" i="16"/>
  <c r="AA40" i="16"/>
  <c r="AF39" i="16"/>
  <c r="AE39" i="16"/>
  <c r="AD39" i="16"/>
  <c r="AC39" i="16"/>
  <c r="AB39" i="16"/>
  <c r="AA39" i="16"/>
  <c r="AF38" i="16"/>
  <c r="AE38" i="16"/>
  <c r="AD38" i="16"/>
  <c r="AC38" i="16"/>
  <c r="AB38" i="16"/>
  <c r="AA38" i="16"/>
  <c r="AF37" i="16"/>
  <c r="AE37" i="16"/>
  <c r="AD37" i="16"/>
  <c r="AC37" i="16"/>
  <c r="AB37" i="16"/>
  <c r="AA37" i="16"/>
  <c r="AE35" i="16"/>
  <c r="AB35" i="16"/>
  <c r="AA35" i="16"/>
  <c r="AF34" i="16"/>
  <c r="AE34" i="16"/>
  <c r="AD34" i="16"/>
  <c r="AC34" i="16"/>
  <c r="AB34" i="16"/>
  <c r="AF33" i="16"/>
  <c r="AE33" i="16"/>
  <c r="AD33" i="16"/>
  <c r="AC33" i="16"/>
  <c r="AB33" i="16"/>
  <c r="AA33" i="16"/>
  <c r="AF32" i="16"/>
  <c r="AE32" i="16"/>
  <c r="AD32" i="16"/>
  <c r="AC32" i="16"/>
  <c r="AB32" i="16"/>
  <c r="AA32" i="16"/>
  <c r="AF30" i="16"/>
  <c r="AC30" i="16"/>
  <c r="AB30" i="16"/>
  <c r="AF28" i="16"/>
  <c r="AE28" i="16"/>
  <c r="AD28" i="16"/>
  <c r="AC28" i="16"/>
  <c r="AB28" i="16"/>
  <c r="AA28" i="16"/>
  <c r="AE26" i="16"/>
  <c r="AD26" i="16"/>
  <c r="AC26" i="16"/>
  <c r="AF25" i="16"/>
  <c r="AE25" i="16"/>
  <c r="AD25" i="16"/>
  <c r="AC25" i="16"/>
  <c r="AB25" i="16"/>
  <c r="AA25" i="16"/>
  <c r="AF24" i="16"/>
  <c r="AE24" i="16"/>
  <c r="AD24" i="16"/>
  <c r="AC24" i="16"/>
  <c r="AB24" i="16"/>
  <c r="AA24" i="16"/>
  <c r="AF22" i="16"/>
  <c r="AD22" i="16"/>
  <c r="AB22" i="16"/>
  <c r="AL18" i="16"/>
  <c r="AK18" i="16"/>
  <c r="AJ18" i="16"/>
  <c r="AI18" i="16"/>
  <c r="AH18" i="16"/>
  <c r="AF18" i="16"/>
  <c r="AE18" i="16"/>
  <c r="AD18" i="16"/>
  <c r="AC18" i="16"/>
  <c r="AB18" i="16"/>
  <c r="AF17" i="16"/>
  <c r="AF15" i="16" s="1"/>
  <c r="AE17" i="16"/>
  <c r="AE15" i="16" s="1"/>
  <c r="AD17" i="16"/>
  <c r="AD15" i="16" s="1"/>
  <c r="AC17" i="16"/>
  <c r="AC15" i="16" s="1"/>
  <c r="AB17" i="16"/>
  <c r="AB15" i="16" s="1"/>
  <c r="AA17" i="16"/>
  <c r="AA15" i="16" s="1"/>
  <c r="V8" i="16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B29" i="8"/>
  <c r="C13" i="16" l="1"/>
  <c r="W13" i="16"/>
  <c r="S13" i="16"/>
  <c r="S8" i="16" s="1"/>
  <c r="O13" i="16"/>
  <c r="O8" i="16" s="1"/>
  <c r="K13" i="16"/>
  <c r="K8" i="16" s="1"/>
  <c r="G13" i="16"/>
  <c r="Z13" i="16"/>
  <c r="Z8" i="16" s="1"/>
  <c r="R13" i="16"/>
  <c r="N13" i="16"/>
  <c r="N8" i="16" s="1"/>
  <c r="F13" i="16"/>
  <c r="F8" i="16" s="1"/>
  <c r="M35" i="18"/>
  <c r="AK13" i="16"/>
  <c r="AK8" i="16" s="1"/>
  <c r="AI13" i="16"/>
  <c r="AI8" i="16" s="1"/>
  <c r="AC96" i="16"/>
  <c r="L17" i="18"/>
  <c r="J17" i="18"/>
  <c r="J24" i="18" s="1"/>
  <c r="P31" i="18"/>
  <c r="R31" i="18"/>
  <c r="T31" i="18"/>
  <c r="P33" i="18"/>
  <c r="R33" i="18"/>
  <c r="T33" i="18"/>
  <c r="R20" i="18"/>
  <c r="P13" i="18"/>
  <c r="P12" i="18"/>
  <c r="Q12" i="18"/>
  <c r="P14" i="18"/>
  <c r="Q14" i="18"/>
  <c r="P16" i="18"/>
  <c r="Q16" i="18"/>
  <c r="S16" i="18"/>
  <c r="Q23" i="18"/>
  <c r="Q30" i="18"/>
  <c r="P32" i="18"/>
  <c r="S12" i="18"/>
  <c r="S14" i="18"/>
  <c r="Q20" i="18"/>
  <c r="S20" i="18"/>
  <c r="P11" i="18"/>
  <c r="R11" i="18"/>
  <c r="T11" i="18"/>
  <c r="R13" i="18"/>
  <c r="T13" i="18"/>
  <c r="P15" i="18"/>
  <c r="R15" i="18"/>
  <c r="T15" i="18"/>
  <c r="S23" i="18"/>
  <c r="P27" i="18"/>
  <c r="R27" i="18"/>
  <c r="T27" i="18"/>
  <c r="J35" i="18"/>
  <c r="P35" i="18" s="1"/>
  <c r="S30" i="18"/>
  <c r="Q32" i="18"/>
  <c r="S32" i="18"/>
  <c r="L24" i="18"/>
  <c r="N24" i="18"/>
  <c r="P20" i="18"/>
  <c r="T20" i="18"/>
  <c r="R23" i="18"/>
  <c r="S27" i="18"/>
  <c r="P23" i="18"/>
  <c r="T23" i="18"/>
  <c r="Q27" i="18"/>
  <c r="Q11" i="18"/>
  <c r="S11" i="18"/>
  <c r="R12" i="18"/>
  <c r="T12" i="18"/>
  <c r="Q13" i="18"/>
  <c r="S13" i="18"/>
  <c r="R14" i="18"/>
  <c r="T14" i="18"/>
  <c r="Q15" i="18"/>
  <c r="S15" i="18"/>
  <c r="R16" i="18"/>
  <c r="T16" i="18"/>
  <c r="K17" i="18"/>
  <c r="M17" i="18"/>
  <c r="O17" i="18"/>
  <c r="P19" i="18"/>
  <c r="R19" i="18"/>
  <c r="T19" i="18"/>
  <c r="P22" i="18"/>
  <c r="R22" i="18"/>
  <c r="T22" i="18"/>
  <c r="Q26" i="18"/>
  <c r="S26" i="18"/>
  <c r="Q29" i="18"/>
  <c r="S29" i="18"/>
  <c r="P30" i="18"/>
  <c r="R30" i="18"/>
  <c r="T30" i="18"/>
  <c r="Q31" i="18"/>
  <c r="S31" i="18"/>
  <c r="R32" i="18"/>
  <c r="T32" i="18"/>
  <c r="Q33" i="18"/>
  <c r="S33" i="18"/>
  <c r="L35" i="18"/>
  <c r="Q35" i="18" s="1"/>
  <c r="N35" i="18"/>
  <c r="S35" i="18" s="1"/>
  <c r="Q19" i="18"/>
  <c r="S19" i="18"/>
  <c r="Q22" i="18"/>
  <c r="S22" i="18"/>
  <c r="P26" i="18"/>
  <c r="R26" i="18"/>
  <c r="T26" i="18"/>
  <c r="P29" i="18"/>
  <c r="R29" i="18"/>
  <c r="T29" i="18"/>
  <c r="AE82" i="16"/>
  <c r="AE140" i="16"/>
  <c r="AC140" i="16"/>
  <c r="AB101" i="16"/>
  <c r="AA101" i="16"/>
  <c r="P99" i="16"/>
  <c r="J99" i="16"/>
  <c r="J173" i="16" s="1"/>
  <c r="D99" i="16"/>
  <c r="D173" i="16" s="1"/>
  <c r="U99" i="16"/>
  <c r="O99" i="16"/>
  <c r="I99" i="16"/>
  <c r="I173" i="16" s="1"/>
  <c r="C99" i="16"/>
  <c r="Z99" i="16"/>
  <c r="Z173" i="16" s="1"/>
  <c r="AF101" i="16"/>
  <c r="V99" i="16"/>
  <c r="V173" i="16" s="1"/>
  <c r="AD50" i="16"/>
  <c r="AF120" i="16"/>
  <c r="AC101" i="16"/>
  <c r="AE101" i="16"/>
  <c r="AL13" i="16"/>
  <c r="AL8" i="16" s="1"/>
  <c r="AJ13" i="16"/>
  <c r="AJ8" i="16" s="1"/>
  <c r="AH13" i="16"/>
  <c r="AC35" i="16"/>
  <c r="AD89" i="16"/>
  <c r="AE125" i="16"/>
  <c r="AC50" i="16"/>
  <c r="AE50" i="16"/>
  <c r="M99" i="16"/>
  <c r="K99" i="16"/>
  <c r="K173" i="16" s="1"/>
  <c r="G99" i="16"/>
  <c r="Q99" i="16"/>
  <c r="Q173" i="16" s="1"/>
  <c r="E99" i="16"/>
  <c r="S99" i="16"/>
  <c r="S173" i="16" s="1"/>
  <c r="T99" i="16"/>
  <c r="R99" i="16"/>
  <c r="N99" i="16"/>
  <c r="L99" i="16"/>
  <c r="L173" i="16" s="1"/>
  <c r="H99" i="16"/>
  <c r="H173" i="16" s="1"/>
  <c r="F99" i="16"/>
  <c r="F173" i="16" s="1"/>
  <c r="N173" i="16"/>
  <c r="M173" i="16"/>
  <c r="AD35" i="16"/>
  <c r="AH99" i="16"/>
  <c r="AG99" i="16"/>
  <c r="AG173" i="16" s="1"/>
  <c r="Y99" i="16"/>
  <c r="X99" i="16"/>
  <c r="X173" i="16" s="1"/>
  <c r="W99" i="16"/>
  <c r="AL99" i="16"/>
  <c r="AL173" i="16" s="1"/>
  <c r="AK99" i="16"/>
  <c r="AK173" i="16" s="1"/>
  <c r="AJ99" i="16"/>
  <c r="AI99" i="16"/>
  <c r="AI173" i="16" s="1"/>
  <c r="AD101" i="16"/>
  <c r="AC67" i="16"/>
  <c r="AE67" i="16"/>
  <c r="AA136" i="16"/>
  <c r="C8" i="16"/>
  <c r="G8" i="16"/>
  <c r="E8" i="16"/>
  <c r="R8" i="16"/>
  <c r="T8" i="16"/>
  <c r="AD125" i="16"/>
  <c r="AF125" i="16"/>
  <c r="P8" i="16"/>
  <c r="P173" i="16" s="1"/>
  <c r="AB125" i="16"/>
  <c r="AD13" i="16"/>
  <c r="AD8" i="16" s="1"/>
  <c r="AF13" i="16"/>
  <c r="AF8" i="16" s="1"/>
  <c r="AA13" i="16"/>
  <c r="AH8" i="16"/>
  <c r="U8" i="16"/>
  <c r="AA8" i="16" s="1"/>
  <c r="AB13" i="16"/>
  <c r="AB8" i="16" s="1"/>
  <c r="AJ173" i="16" l="1"/>
  <c r="O173" i="16"/>
  <c r="U173" i="16"/>
  <c r="AA173" i="16" s="1"/>
  <c r="R173" i="16"/>
  <c r="C173" i="16"/>
  <c r="M24" i="18"/>
  <c r="R24" i="18" s="1"/>
  <c r="R17" i="18"/>
  <c r="R35" i="18"/>
  <c r="O24" i="18"/>
  <c r="T24" i="18" s="1"/>
  <c r="T17" i="18"/>
  <c r="K24" i="18"/>
  <c r="P24" i="18" s="1"/>
  <c r="P17" i="18"/>
  <c r="T35" i="18"/>
  <c r="S17" i="18"/>
  <c r="Q17" i="18"/>
  <c r="G173" i="16"/>
  <c r="AF173" i="16"/>
  <c r="AH173" i="16"/>
  <c r="T173" i="16"/>
  <c r="E173" i="16"/>
  <c r="AA99" i="16"/>
  <c r="AE99" i="16"/>
  <c r="AF99" i="16"/>
  <c r="AC13" i="16"/>
  <c r="AC8" i="16" s="1"/>
  <c r="W8" i="16"/>
  <c r="AE13" i="16"/>
  <c r="AE8" i="16" s="1"/>
  <c r="Y8" i="16"/>
  <c r="AD99" i="16"/>
  <c r="AD173" i="16"/>
  <c r="AB99" i="16"/>
  <c r="AC99" i="16"/>
  <c r="S24" i="18" l="1"/>
  <c r="Q24" i="18"/>
  <c r="Y173" i="16"/>
  <c r="AE173" i="16" s="1"/>
  <c r="W173" i="16"/>
  <c r="AC173" i="16" s="1"/>
  <c r="AB173" i="16"/>
</calcChain>
</file>

<file path=xl/sharedStrings.xml><?xml version="1.0" encoding="utf-8"?>
<sst xmlns="http://schemas.openxmlformats.org/spreadsheetml/2006/main" count="825" uniqueCount="411">
  <si>
    <t>Среднесписочная 
численность работающих (чел.)</t>
  </si>
  <si>
    <t>Выручка от реализации
товаров  (работ, услуг), млн. руб.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</si>
  <si>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</si>
  <si>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Индекс промышленного производства</t>
  </si>
  <si>
    <t>Индекс производства продукции сельского хозяйства в сельхозорганизациях</t>
  </si>
  <si>
    <t>Объем выполненных работ и услуг собственными силами предприятий и организаций</t>
  </si>
  <si>
    <t>Объем инвестиций в основной капитал за счет всех источников -  всего</t>
  </si>
  <si>
    <t>Прочие доходы</t>
  </si>
  <si>
    <t xml:space="preserve">2 вариант </t>
  </si>
  <si>
    <t>экономические показатели</t>
  </si>
  <si>
    <t>Производство и распределение электроэнергии, газа и воды - всего (E)</t>
  </si>
  <si>
    <t>Строительство - всего</t>
  </si>
  <si>
    <t>Транспорт и связь - всего</t>
  </si>
  <si>
    <t>Сельское хозяйство - всего</t>
  </si>
  <si>
    <t>Торговля - всего</t>
  </si>
  <si>
    <t>Наименование показателя</t>
  </si>
  <si>
    <t>Ед. изм.</t>
  </si>
  <si>
    <t>Итоги развития МО</t>
  </si>
  <si>
    <t>млн.руб.</t>
  </si>
  <si>
    <t>в т.ч. по видам экономической деятельности:</t>
  </si>
  <si>
    <t>%</t>
  </si>
  <si>
    <t>руб.</t>
  </si>
  <si>
    <t>Состояние основных видов экономической деятельности хозяйствующих субъектов МО</t>
  </si>
  <si>
    <t>Добыча полезных ископаемых (C):</t>
  </si>
  <si>
    <t>Обрабатывающие производства (D):</t>
  </si>
  <si>
    <t>Производство и распределение электроэнергии, газа и воды (E):</t>
  </si>
  <si>
    <t xml:space="preserve">Сельское хозяйство </t>
  </si>
  <si>
    <t>Валовый выпуск продукции  в сельхозорганизациях</t>
  </si>
  <si>
    <t>Строительство</t>
  </si>
  <si>
    <t>Ввод в действие жилых домов</t>
  </si>
  <si>
    <t>кв. м</t>
  </si>
  <si>
    <t>Введено жилья на душу населения</t>
  </si>
  <si>
    <t>Торговля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</si>
  <si>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</si>
  <si>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</si>
  <si>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</si>
  <si>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</si>
  <si>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>тыс.чел.</t>
  </si>
  <si>
    <t>тыс. чел.</t>
  </si>
  <si>
    <t>в том числе:</t>
  </si>
  <si>
    <t>Выплаты социального характера</t>
  </si>
  <si>
    <t>Обрабатывающие производства, всего (D)</t>
  </si>
  <si>
    <t>из них:</t>
  </si>
  <si>
    <t>(органы местного самоуправления при необходимости дополняют номенклатуру продукции)</t>
  </si>
  <si>
    <t>Средняя цена за единицу продукции, тыс. рублей</t>
  </si>
  <si>
    <t>А</t>
  </si>
  <si>
    <t>ПРОМЫШЛЕННОЕ ПРОИЗВОДСТВО:</t>
  </si>
  <si>
    <t>тыс. м3</t>
  </si>
  <si>
    <t>т</t>
  </si>
  <si>
    <t>ИТОГО</t>
  </si>
  <si>
    <t xml:space="preserve"> Обрабатывающие производства (Раздел  D)</t>
  </si>
  <si>
    <t>Изделия колбасные - всего</t>
  </si>
  <si>
    <t>Полуфабрикаты мясные - всего</t>
  </si>
  <si>
    <t>Цельномолочная продукция (в пересчете на молоко) - всего</t>
  </si>
  <si>
    <t>Масло животное - всего</t>
  </si>
  <si>
    <t>Хлеб и хлебобулочные изделия - всего</t>
  </si>
  <si>
    <t>Изделия кондитерские мучные</t>
  </si>
  <si>
    <t>Пиломатериалы, включая пиломатериалы из давальческого сырья</t>
  </si>
  <si>
    <t>тыс.шт</t>
  </si>
  <si>
    <t>тыс. плотн. м3</t>
  </si>
  <si>
    <t>млн.шт</t>
  </si>
  <si>
    <t>Изоиздания - (листов-оттисков)</t>
  </si>
  <si>
    <t>Лесное хозяйство и предоставление услуг в этой области (02)</t>
  </si>
  <si>
    <t>Вывозка древесины - всего</t>
  </si>
  <si>
    <t>Сельское хозяйство</t>
  </si>
  <si>
    <t>зерно</t>
  </si>
  <si>
    <t>картофель</t>
  </si>
  <si>
    <t>овощи</t>
  </si>
  <si>
    <t>мясо</t>
  </si>
  <si>
    <t>молоко</t>
  </si>
  <si>
    <t>яйца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</si>
  <si>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</si>
  <si>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</si>
  <si>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</si>
  <si>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</si>
  <si>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Транспорт и связь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</si>
  <si>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</si>
  <si>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</si>
  <si>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</si>
  <si>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из них по отраслям социальной сферы:</t>
  </si>
  <si>
    <t>Прочие</t>
  </si>
  <si>
    <t>Культура и искусство</t>
  </si>
  <si>
    <t>Физическая культура</t>
  </si>
  <si>
    <t>Управление</t>
  </si>
  <si>
    <t>Лесное хозяйство и предоставление услуг в этой области*</t>
  </si>
  <si>
    <t>Производство и распределение электроэнергии, газа и воды**</t>
  </si>
  <si>
    <t>х</t>
  </si>
  <si>
    <t>Наименование элементарного вида деятельности,
 товара-представителя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</si>
  <si>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</si>
  <si>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Обработка древесины и производство изделий из дерева - всего</t>
  </si>
  <si>
    <t>Целлюлозно-бумажное производство; издательская и полиграфическая деятельность - всего</t>
  </si>
  <si>
    <t xml:space="preserve">1 вариант </t>
  </si>
  <si>
    <t>Лесное хозяйство и предоставление услуг в этой области - всего</t>
  </si>
  <si>
    <t>финансовые показатели</t>
  </si>
  <si>
    <t>социальные показатели</t>
  </si>
  <si>
    <t>Фонд оплаты труда, млн. руб</t>
  </si>
  <si>
    <t xml:space="preserve">Объем отгруженных товаров, 
выполненных работ и услуг, млн. руб. </t>
  </si>
  <si>
    <t>в т.ч.по предприятиям:</t>
  </si>
  <si>
    <t>Добыча полезных 
ископаемых - всего (С)</t>
  </si>
  <si>
    <t>Приложение 1</t>
  </si>
  <si>
    <t>Приложение 3 к прогнозу</t>
  </si>
  <si>
    <t>Прогноз на:</t>
  </si>
  <si>
    <t xml:space="preserve">Производство пищевых продуктов, включая напитки, и табака (Подраздел DA)
</t>
  </si>
  <si>
    <t xml:space="preserve"> Обработка древесины и производство изделий из дерева (Подраздел DD)
</t>
  </si>
  <si>
    <t xml:space="preserve">Целлюлозно-бумажное производство; издательская и полиграфическая деятельность (Подраздел DE)
</t>
  </si>
  <si>
    <t>Лесозаготовки</t>
  </si>
  <si>
    <t>Количество индивидуальных предпринимателей</t>
  </si>
  <si>
    <t>Промышленное производство (C+D+E):</t>
  </si>
  <si>
    <t>Промышленное производство:</t>
  </si>
  <si>
    <t xml:space="preserve"> в том числе по видам экономической деятельности:</t>
  </si>
  <si>
    <t>Индекс промышленного производства - всего***:</t>
  </si>
  <si>
    <t xml:space="preserve">Расчет индексов производства продукции
по элементарному виду деятельности,  исходя из динамики по товарам-представителям
</t>
  </si>
  <si>
    <t>Прибыль (убыток) до налогообложения, 
млн. руб.</t>
  </si>
  <si>
    <t xml:space="preserve">ВСЕГО </t>
  </si>
  <si>
    <t>Произведено продукции в натуральном выражении</t>
  </si>
  <si>
    <t>Объем отгруженных товаров собственного производства, выполненных работ и услуг собственными силами</t>
  </si>
  <si>
    <t>Объем отгруженных товаров собственного производства, выполненных работ и услуг собственными силами (С+D+E):</t>
  </si>
  <si>
    <t>2013 г.</t>
  </si>
  <si>
    <t>Среднемесячная заработная плата, руб</t>
  </si>
  <si>
    <t>№ п/п</t>
  </si>
  <si>
    <t>Число действующих микропредприятий - всего</t>
  </si>
  <si>
    <t>Среднемесячная начисленная заработная плата работников малых предприятий (с учетом микропредприятий)</t>
  </si>
  <si>
    <t>Число действующих малых предприятий - всего (с учетом микропредприятий)</t>
  </si>
  <si>
    <t>Уд. вес выручки предприятий малого бизнеса (с учетом микропредприятий) в выручке  в целом по МО</t>
  </si>
  <si>
    <t xml:space="preserve">В том числе из общей численности работающих численность работников малых предприятий (с учетом микропредприятий)-всего, </t>
  </si>
  <si>
    <t>Среднесписочная численность работников (без внешних совместителей) по полному кругу организаций,</t>
  </si>
  <si>
    <t xml:space="preserve">Фонд начисленной заработной платы по полному кругу организаций, </t>
  </si>
  <si>
    <t>Фонд начисленной заработной платы работников малых предприятий (с учетом микропредприятий)</t>
  </si>
  <si>
    <t>Среднемесячная начисленная заработная плата (без выплат социального характера) по полному кругу организаций,</t>
  </si>
  <si>
    <t xml:space="preserve">Выручка от реализации продукции, работ, услуг (в действующих ценах) по полному кругу организаций, </t>
  </si>
  <si>
    <t xml:space="preserve">Выручка от реализации продукции, работ, услуг (в действующих ценах) предприятий малого бизнеса (с учетом микропредприятий) </t>
  </si>
  <si>
    <t>Уд. вес выручки предприятий микропредприятий в выручке  в целом по МО</t>
  </si>
  <si>
    <t>Фонд начисленной заработной платы работников сельского хозяйства</t>
  </si>
  <si>
    <t>Наименование проекта</t>
  </si>
  <si>
    <t>Инвестор</t>
  </si>
  <si>
    <t>Объем инвестиций, млн.руб.</t>
  </si>
  <si>
    <t>Выручка от реализации продукции, работ, услуг, млн.руб.</t>
  </si>
  <si>
    <t xml:space="preserve">Выпуск продукции в натуральном выражении
 (в соотв. ед.) 
</t>
  </si>
  <si>
    <t>Количество ежегодно создаваемых новых рабочих мест, ед.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</si>
  <si>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</si>
  <si>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 xml:space="preserve">Период реализации проекта </t>
  </si>
  <si>
    <t>Экономи-
ческий эффект (прибыль), млн. руб.</t>
  </si>
  <si>
    <t xml:space="preserve">Демография, трудовые ресурсы и уровень жизни населения </t>
  </si>
  <si>
    <t>Численность постоянного населения - всего</t>
  </si>
  <si>
    <t>2014 г.</t>
  </si>
  <si>
    <t>Приложение 6 к прогнозу</t>
  </si>
  <si>
    <t>2015 г.</t>
  </si>
  <si>
    <t>2016 год</t>
  </si>
  <si>
    <t>Уровень регистрируемой безработицы (к трудоспособному населению)</t>
  </si>
  <si>
    <t>Фонд начисленной заработной платы работников бюджетной сферы</t>
  </si>
  <si>
    <t>2016 г.</t>
  </si>
  <si>
    <t>Прибыль прибыльных предприятий (с учетом предприятий малого бизнеса)</t>
  </si>
  <si>
    <t>Наименование поселения</t>
  </si>
  <si>
    <t>Фонд оплаты труда, млн. руб.</t>
  </si>
  <si>
    <t>Среднесписочная численность работающих, чел.</t>
  </si>
  <si>
    <t>Выручка от реализации товаров (работ, услуг), млн. руб.</t>
  </si>
  <si>
    <t>* В целом по муниципальному району заполняется сумма показателей по городским и сельским поселениям. Значение каждого показателя в целом по району должны соответствовать значению показателя указанному в сводной форме "Прогноза".</t>
  </si>
  <si>
    <t>ИТОГО по району*</t>
  </si>
  <si>
    <t>Индивидуальные предприниматели</t>
  </si>
  <si>
    <t>Малые предприятия</t>
  </si>
  <si>
    <t>Микропредприятия</t>
  </si>
  <si>
    <t>Валовый совокупный доход (сумма ФОТ, выплат соцхарактера, прочих доходов)</t>
  </si>
  <si>
    <t>Земельный налог</t>
  </si>
  <si>
    <t>Налог на имущество физических лиц</t>
  </si>
  <si>
    <t>Единый налог на вмененный доход</t>
  </si>
  <si>
    <t>Налог, взимаемый в связи с применением патентной системы налогообложения</t>
  </si>
  <si>
    <t>1. Налог на доходы физических лиц</t>
  </si>
  <si>
    <t>2. Налоги на имущество:</t>
  </si>
  <si>
    <t>Доходный потенциал (объем налогов, формируемых на территории) - всего:</t>
  </si>
  <si>
    <t>15 =
итог гр.10/
итог гр.9
* 100</t>
  </si>
  <si>
    <t>16 =
итог гр.11/
итог гр.10
* 100</t>
  </si>
  <si>
    <t>17 =
итог гр.12/
итог гр.11
* 100</t>
  </si>
  <si>
    <t>18 =
итог гр.13/
итог гр.12
* 100</t>
  </si>
  <si>
    <t>19 =
итог гр.14/
итог гр.13
* 100</t>
  </si>
  <si>
    <t>Число безработных граждан, чел.</t>
  </si>
  <si>
    <t>Количество субъектов малого и среднего предпринимательства (ед.):</t>
  </si>
  <si>
    <t>Доходный потенциал территориии</t>
  </si>
  <si>
    <t>3. Налоги со специальным режимом:</t>
  </si>
  <si>
    <t>Потенциал поступлений земельного налога</t>
  </si>
  <si>
    <t>из них по категориям работников:</t>
  </si>
  <si>
    <t xml:space="preserve">Среднемесячная начисленная заработная плата работников бюджетной сферы, финансируемой из консолидированного местного бюджета с учетом "дорожных карт" МО - всего, </t>
  </si>
  <si>
    <t>кадастровая стоимость земельных участков,
 признаваемых объектом налогообложения-всего</t>
  </si>
  <si>
    <t>Общая инвентаризационная стоимость объектов налогообложения</t>
  </si>
  <si>
    <t>Факт 
2013 года</t>
  </si>
  <si>
    <t>2017 год</t>
  </si>
  <si>
    <t>Факт 
2013 г.</t>
  </si>
  <si>
    <t>2017 г.</t>
  </si>
  <si>
    <t>Число предприятий, зарегистрированных на территории МО - всего, 
ед.</t>
  </si>
  <si>
    <t>в том числе по видам деятельности:</t>
  </si>
  <si>
    <t>Число муниципальных учреждений, ед.</t>
  </si>
  <si>
    <t>Прогноз предоставляется 
до 15 июля  2015 года</t>
  </si>
  <si>
    <t>Факт 
2014 года</t>
  </si>
  <si>
    <t>Оценка 
2015 года</t>
  </si>
  <si>
    <t>2018 год</t>
  </si>
  <si>
    <t>Форма прогноза 
до 2018 г.</t>
  </si>
  <si>
    <t>2018 г.</t>
  </si>
  <si>
    <t>Прогноз на 2016-2018 гг.</t>
  </si>
  <si>
    <t>Оценка 
2015 г.</t>
  </si>
  <si>
    <t>Факт 
2014 г.</t>
  </si>
  <si>
    <t>Наименование населенного пункта, где осуществляет деятельность предприятие</t>
  </si>
  <si>
    <t>Всего за 2015-2018 гг., 
в т.ч. по годам:</t>
  </si>
  <si>
    <t>Оценка 2015 г.</t>
  </si>
  <si>
    <t xml:space="preserve">Дошкольное образование </t>
  </si>
  <si>
    <t>Основное общее и среднее (полное) общее образование</t>
  </si>
  <si>
    <t>Дополнительное образование детей</t>
  </si>
  <si>
    <t>Деятельность в области спорта</t>
  </si>
  <si>
    <t>Прочая деятельность в области культуры</t>
  </si>
  <si>
    <t>наименование и местоположение предприятия  (по месту регистрации)</t>
  </si>
  <si>
    <t>численность работников, чел.</t>
  </si>
  <si>
    <t>Отдельные показатели прогноза развития муниципальных образований поселенческого уровня на 2016-2018 годы*</t>
  </si>
  <si>
    <t>Сельское 
хозяйство</t>
  </si>
  <si>
    <t>Промыш-
ленность</t>
  </si>
  <si>
    <t>Лесо-
заготовки</t>
  </si>
  <si>
    <t>Строи-
тельство</t>
  </si>
  <si>
    <r>
      <t>Основные сведения 
о градообразующем предприятии
(</t>
    </r>
    <r>
      <rPr>
        <b/>
        <sz val="14"/>
        <rFont val="Times New Roman"/>
        <family val="1"/>
        <charset val="204"/>
      </rPr>
      <t>КРИТЕРИИ</t>
    </r>
    <r>
      <rPr>
        <sz val="14"/>
        <rFont val="Times New Roman"/>
        <family val="1"/>
        <charset val="204"/>
      </rPr>
      <t xml:space="preserve"> установлены ст. 169 ФЗ №127 
"О несостоятельности (банкротстве)": численность работников организаций свыше 5 тыс. чел. либо составляет не менее 25% численности работающего населения соответствующего населенного пункта)</t>
    </r>
  </si>
  <si>
    <t>Куйтунское городское  поселение</t>
  </si>
  <si>
    <t>Чеботарихинское  сельское  поселение</t>
  </si>
  <si>
    <t>Кундуйское  сельское  поселение</t>
  </si>
  <si>
    <t>Уянское  сельское  поселение</t>
  </si>
  <si>
    <t>Харикское  сельское  поселение</t>
  </si>
  <si>
    <t>Больше Кашелакское  сельское  поселение</t>
  </si>
  <si>
    <t>Андрюшинское  сельское  поселение</t>
  </si>
  <si>
    <t>Барлукское  сельское  поселение</t>
  </si>
  <si>
    <t>Каразейское  сельское  поселение</t>
  </si>
  <si>
    <t>Алкинское  сельское  поселение</t>
  </si>
  <si>
    <t>Тулюшское  сельское  поселение</t>
  </si>
  <si>
    <t>Лермонтовское  сельское  поселение</t>
  </si>
  <si>
    <t>Уховское  сельское  поселение</t>
  </si>
  <si>
    <t>Панагинское  сельское  поселение</t>
  </si>
  <si>
    <t>Усть-Кадинское  сельское  поселение</t>
  </si>
  <si>
    <t>Карымское  сельское  поселение</t>
  </si>
  <si>
    <t>Мингатуйское  сельское  поселение</t>
  </si>
  <si>
    <t>Иркутское  сельское  поселение</t>
  </si>
  <si>
    <t>Наратайское  сельское  поселение</t>
  </si>
  <si>
    <t>Ленинское  сельское  поселение</t>
  </si>
  <si>
    <t>МУП Типография</t>
  </si>
  <si>
    <t>ООО Усть Кадинский  ЛДК</t>
  </si>
  <si>
    <t>ОАО "Иркутская  электросетевая  компания"</t>
  </si>
  <si>
    <t>филиал ГУЭП "Облкоммунэнерго"</t>
  </si>
  <si>
    <t>ОГУП ДС (дорожный)</t>
  </si>
  <si>
    <t>ОСП  Куйтунский  почтамп</t>
  </si>
  <si>
    <t>ОАО Ростелеком</t>
  </si>
  <si>
    <t>ОАО РЖД  филиал  ВСЖД</t>
  </si>
  <si>
    <t>СПК к-з Труд</t>
  </si>
  <si>
    <t>ООО Саянский  бройлер</t>
  </si>
  <si>
    <t>ФГУ  Россельхозцентр</t>
  </si>
  <si>
    <t>Районное  отделение  общественной   организации  охотников  и  рыболовов</t>
  </si>
  <si>
    <t>ФГУ  Управление  Иркутскмелиоводхоз</t>
  </si>
  <si>
    <t>ОАО Куйтунская  Нива</t>
  </si>
  <si>
    <t>ООО Кундуйское</t>
  </si>
  <si>
    <t>ОГАУ  Карымский  лесхоз</t>
  </si>
  <si>
    <t>ИТУ  АЛХИО по Куйтунскому  лесничеству</t>
  </si>
  <si>
    <t>Барлукское  ПО</t>
  </si>
  <si>
    <t>ПО Барлукский  промкомбинат</t>
  </si>
  <si>
    <t>ПО Пайщик</t>
  </si>
  <si>
    <t>Куйтунское  РПО</t>
  </si>
  <si>
    <t>ПО Союз</t>
  </si>
  <si>
    <t>МУП  Куйтунская  центральная  аптека</t>
  </si>
  <si>
    <t xml:space="preserve">Финансовая  деятельность -всего </t>
  </si>
  <si>
    <t>ОАО  Сбербанк России</t>
  </si>
  <si>
    <t>Управление  пенсионного фонда</t>
  </si>
  <si>
    <t xml:space="preserve">Операции  с недвижимым  имуществом - всего </t>
  </si>
  <si>
    <t>БТИ</t>
  </si>
  <si>
    <t>МУ  КУМИ</t>
  </si>
  <si>
    <t xml:space="preserve">Государственное  управление и  обеспечение  военной  безопасности, обязательное  социальное  страхование - всего </t>
  </si>
  <si>
    <t>Администрация (МО и поселений)</t>
  </si>
  <si>
    <t>Куйтунский  суд</t>
  </si>
  <si>
    <t>МО МВД  России "Тулунский"</t>
  </si>
  <si>
    <t>Вневедомственная  охрана</t>
  </si>
  <si>
    <t>Федеральное  казначейство  по  Куйтунскому  району</t>
  </si>
  <si>
    <t>Военкомат</t>
  </si>
  <si>
    <t>Прокуратура</t>
  </si>
  <si>
    <t>Налоговая  инспекция</t>
  </si>
  <si>
    <t>Пожарная  охрана</t>
  </si>
  <si>
    <t xml:space="preserve">Образование - всего </t>
  </si>
  <si>
    <t>Школы,  д/сады</t>
  </si>
  <si>
    <t>ЦО Каразей</t>
  </si>
  <si>
    <t>ЦО Альянс</t>
  </si>
  <si>
    <t>Спортивно - технический  клуб</t>
  </si>
  <si>
    <t xml:space="preserve">Здравоохранение  и  предоставление  социальных  услуг - всего </t>
  </si>
  <si>
    <t>ОГУ  Куйтунская   СББЖ</t>
  </si>
  <si>
    <t xml:space="preserve">Предоставление  прочих коммунальных, социальных  и  персональных  услуг - всего </t>
  </si>
  <si>
    <t>Учреждения  культуры</t>
  </si>
  <si>
    <t>Малый  бизнес - всего ( с  учетом  микропредприятий)</t>
  </si>
  <si>
    <t>в т.ч.по  видам  экономической  деятельности  в разрезе  предприятий:</t>
  </si>
  <si>
    <t>ООО Лесная  инвестиционная  компания</t>
  </si>
  <si>
    <t>ООО Трейд Ост</t>
  </si>
  <si>
    <t>ООО СибТрансЛес</t>
  </si>
  <si>
    <t>ООО ЛесСиб</t>
  </si>
  <si>
    <t>ООО Сокол</t>
  </si>
  <si>
    <t>ООО Куйтунское ЛПП</t>
  </si>
  <si>
    <t>ООО Хот Тей</t>
  </si>
  <si>
    <t>ООО Телевидение</t>
  </si>
  <si>
    <t>ОАО  Куйтунагросервис</t>
  </si>
  <si>
    <t>ООО Авангард</t>
  </si>
  <si>
    <t>ООО Иркутское</t>
  </si>
  <si>
    <t>СПК Окинский  цех Куйтунский</t>
  </si>
  <si>
    <t>ОАО Куйтунский Агропромснаб</t>
  </si>
  <si>
    <t>ООО Возрождение</t>
  </si>
  <si>
    <t>ООО АгроГупп</t>
  </si>
  <si>
    <t>ООО Ангара Спецстрой</t>
  </si>
  <si>
    <t>ООО Старт</t>
  </si>
  <si>
    <t>ООО Метелица</t>
  </si>
  <si>
    <t>ООО Здоровье</t>
  </si>
  <si>
    <t>ООО Транзит</t>
  </si>
  <si>
    <t>ООО Эконом</t>
  </si>
  <si>
    <t>ООО Нико</t>
  </si>
  <si>
    <t>ООО Энергия</t>
  </si>
  <si>
    <t>ООО Лидер</t>
  </si>
  <si>
    <t>ООО Золотой  Орфей</t>
  </si>
  <si>
    <t>ООО Витория</t>
  </si>
  <si>
    <t>ООО Иркутск -Терминал</t>
  </si>
  <si>
    <t>ООО Орион  Лес</t>
  </si>
  <si>
    <t>ООО Рябинушка</t>
  </si>
  <si>
    <t>ООО Алекс</t>
  </si>
  <si>
    <t xml:space="preserve">ООО Дружба </t>
  </si>
  <si>
    <t>ООО Вертикаль</t>
  </si>
  <si>
    <t>ООО Абсолют</t>
  </si>
  <si>
    <t>ОАО ЖТК</t>
  </si>
  <si>
    <t>ООО Шаи</t>
  </si>
  <si>
    <t>ООО Крепость Юг</t>
  </si>
  <si>
    <t>ООО Высота</t>
  </si>
  <si>
    <t>ООО Алмаз Тулун</t>
  </si>
  <si>
    <t xml:space="preserve">Предоставление   прочих  коммунальных, социальных  и  персональных  услуг - всего </t>
  </si>
  <si>
    <t>ООО Куйтунуглеснаб</t>
  </si>
  <si>
    <r>
      <t xml:space="preserve">                                     Диагностика состояния  экономики  и  предприятий  муниципального  образования Куйтунский район                                   </t>
    </r>
    <r>
      <rPr>
        <b/>
        <sz val="11"/>
        <rFont val="Arial Cyr"/>
        <charset val="204"/>
      </rPr>
      <t>Приложение 2  к прогнозу</t>
    </r>
  </si>
  <si>
    <t>Оценка 
2015г.</t>
  </si>
  <si>
    <t>2016г.</t>
  </si>
  <si>
    <t>Факт 
2014г.</t>
  </si>
  <si>
    <t>Прогноз на 2016-2018гг.</t>
  </si>
  <si>
    <t>п.Куйтун</t>
  </si>
  <si>
    <t xml:space="preserve">ООО Кундуйское </t>
  </si>
  <si>
    <t>с.Кундуй</t>
  </si>
  <si>
    <t>с.Тулюшка</t>
  </si>
  <si>
    <t>п.Харик</t>
  </si>
  <si>
    <t>с.Алкин</t>
  </si>
  <si>
    <t>с.Уян</t>
  </si>
  <si>
    <t>с.Барлук</t>
  </si>
  <si>
    <t>с.Каразей</t>
  </si>
  <si>
    <t>с.Карымск</t>
  </si>
  <si>
    <t>Куйтунский район</t>
  </si>
  <si>
    <t>ГБПОУ  Тулунский аграрный  техникум (отделение№5 п.Харик)</t>
  </si>
  <si>
    <t>ОГБУСО Центр социальной  помощи  семьи  и детям</t>
  </si>
  <si>
    <t>ст.Тулюшка</t>
  </si>
  <si>
    <t>п.Панагино</t>
  </si>
  <si>
    <t>ООО Кристал</t>
  </si>
  <si>
    <t>ООО ЛесСибири</t>
  </si>
  <si>
    <t>с.Усть-Када</t>
  </si>
  <si>
    <t>ООО Уховский</t>
  </si>
  <si>
    <t>п.Уховский</t>
  </si>
  <si>
    <t>ООО Универсал Сервис</t>
  </si>
  <si>
    <t>ООО ЭльбрусСтрой</t>
  </si>
  <si>
    <t>Прогноз социально-экономического развития муниципального образования   Куйтунский  район  на 2016-2018 гг.</t>
  </si>
  <si>
    <t>Мэр  муниципального  образования  Куйтунский  район                                                                                А.И.Полонин</t>
  </si>
  <si>
    <t>ОГКУ Управление  социальной  защиты  населения  по Куйтунскому  району</t>
  </si>
  <si>
    <t>ОГБУЗ  Куйтунская  ЦРБ</t>
  </si>
  <si>
    <t>ОГОУ  для  детей  сирот  и детей  оставшихся  без  попечения  родителей "Детский  дом" с.Карымск</t>
  </si>
  <si>
    <t>ОГУСО "Тулюшкинский психоневрологический интернат"</t>
  </si>
  <si>
    <t>Управление   образования  администрации  муниципального  образования  Куйтунский  район</t>
  </si>
  <si>
    <t xml:space="preserve">ОГУ Центр  занятости  населения  Куйтунского  района  </t>
  </si>
  <si>
    <t>0</t>
  </si>
  <si>
    <t>ООО Развитие</t>
  </si>
  <si>
    <t>ООО Наш Регион</t>
  </si>
  <si>
    <t>ООО Алмаз-Зима</t>
  </si>
  <si>
    <t>Финансовое  управление  администрации муниципального  образования  Куйтунский  район</t>
  </si>
  <si>
    <t>с.Панагино</t>
  </si>
  <si>
    <t>ОП" Куйтунское "ООО "Компания  Попофф"</t>
  </si>
  <si>
    <t>ООО  Майское</t>
  </si>
  <si>
    <t>итого</t>
  </si>
  <si>
    <t>Всего  промышленность</t>
  </si>
  <si>
    <t>ООО КуйтунЛесснаб</t>
  </si>
  <si>
    <t>ООО Форест</t>
  </si>
  <si>
    <t>1,750</t>
  </si>
  <si>
    <t>1,900</t>
  </si>
  <si>
    <t>1,940</t>
  </si>
  <si>
    <t>ООО АгроПлюс</t>
  </si>
  <si>
    <t>Новотельбинское  сельское  поселение</t>
  </si>
  <si>
    <t>ИП Антипенко В.А.</t>
  </si>
  <si>
    <t>Тишкина Нина Кирилловна</t>
  </si>
  <si>
    <t>Сводный перечень инвестиционных проектов, реализация которых предполагается в 2015-2018 гг. 
Муниципальное образование Куйтунский район
(наименование муниципального района, городского округа)</t>
  </si>
  <si>
    <t>Каразейское сельское поселение</t>
  </si>
  <si>
    <t>СПК Колхоз Труд</t>
  </si>
  <si>
    <t>ИП ГКФХ Воздвиженская А.Е.</t>
  </si>
  <si>
    <t>продукция 
№ 2 масло рыжика</t>
  </si>
  <si>
    <t xml:space="preserve">Харикское сельское поселение </t>
  </si>
  <si>
    <t>Куйтунское городское поселение</t>
  </si>
  <si>
    <t>ООО "Лесная инвестиционная компания"</t>
  </si>
  <si>
    <t>продукция № 6 пиломатериал</t>
  </si>
  <si>
    <t>продукция № 7 бутилир.вода</t>
  </si>
  <si>
    <t xml:space="preserve">продукция № 5 пиловочник </t>
  </si>
  <si>
    <t xml:space="preserve">Лермонтовское сельское поселение </t>
  </si>
  <si>
    <t>Проект 9 Развитие зернового производства</t>
  </si>
  <si>
    <t>ИП ГКФХ Терехова Е.С.</t>
  </si>
  <si>
    <t>Проект 10 Развитие зернового производства</t>
  </si>
  <si>
    <t>ИП ГКФХ Ткачев А.А.</t>
  </si>
  <si>
    <t xml:space="preserve">Алкинское сельское поселение </t>
  </si>
  <si>
    <t>Проект 1 Создание предприятия по розливу воды</t>
  </si>
  <si>
    <t xml:space="preserve">Андрюшинское сельское поселение </t>
  </si>
  <si>
    <t>Проект 2 Развитие молочного скотоводства, повышение генетического потенциала животных, увеличение их продуктивности</t>
  </si>
  <si>
    <t>Проект 3 Развитие заготовительной деятельности Барлукского ПО</t>
  </si>
  <si>
    <t xml:space="preserve">Барлукское сельское поселение </t>
  </si>
  <si>
    <t>Проект 4 Организация производства рыжикового масла</t>
  </si>
  <si>
    <t>ИП ГКФХ Пальчик А.П.</t>
  </si>
  <si>
    <t>Проект 5 Развитие зернового производства</t>
  </si>
  <si>
    <t>Проект 6 Развитие зернового производства</t>
  </si>
  <si>
    <t>Проект 7 Производство лесопродукции</t>
  </si>
  <si>
    <t>Проект 8 Производство лесопродукции</t>
  </si>
  <si>
    <t>продукция 
№ 1 зерно, т.</t>
  </si>
  <si>
    <t>продукция № 3 молоко, т.</t>
  </si>
  <si>
    <t>продукция № 4 мясо, т.</t>
  </si>
  <si>
    <t>ООО "Куйтунская Нива"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</si>
</sst>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5" x14ac:knownFonts="1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b/>
      <sz val="22"/>
      <name val="Arial Cyr"/>
      <family val="2"/>
      <charset val="204"/>
    </font>
    <font>
      <b/>
      <sz val="16"/>
      <name val="Arial Cyr"/>
      <family val="2"/>
      <charset val="204"/>
    </font>
    <font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Arial Cyr"/>
      <charset val="204"/>
    </font>
    <font>
      <i/>
      <sz val="12"/>
      <name val="Times New Roman"/>
      <family val="1"/>
      <charset val="204"/>
    </font>
    <font>
      <b/>
      <sz val="20"/>
      <name val="Times New Roman"/>
      <family val="1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0"/>
      <name val="Times New Roman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23"/>
      </bottom>
      <diagonal/>
    </border>
    <border>
      <left style="thin">
        <color indexed="64"/>
      </left>
      <right/>
      <top style="dashed">
        <color indexed="23"/>
      </top>
      <bottom style="dashed">
        <color indexed="23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dashed">
        <color indexed="55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8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/>
    <xf numFmtId="0" fontId="22" fillId="0" borderId="2" xfId="0" applyFont="1" applyBorder="1" applyAlignment="1">
      <alignment vertical="top" wrapText="1"/>
    </xf>
    <xf numFmtId="0" fontId="20" fillId="0" borderId="2" xfId="0" applyFont="1" applyBorder="1" applyAlignment="1">
      <alignment horizontal="center"/>
    </xf>
    <xf numFmtId="0" fontId="23" fillId="0" borderId="2" xfId="0" applyFont="1" applyBorder="1"/>
    <xf numFmtId="0" fontId="22" fillId="0" borderId="3" xfId="0" applyFont="1" applyBorder="1" applyAlignment="1">
      <alignment wrapText="1"/>
    </xf>
    <xf numFmtId="0" fontId="20" fillId="0" borderId="3" xfId="0" applyFont="1" applyBorder="1" applyAlignment="1">
      <alignment horizontal="center"/>
    </xf>
    <xf numFmtId="0" fontId="20" fillId="0" borderId="3" xfId="0" applyFont="1" applyBorder="1" applyAlignment="1">
      <alignment wrapText="1"/>
    </xf>
    <xf numFmtId="0" fontId="20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vertical="top" wrapText="1"/>
    </xf>
    <xf numFmtId="0" fontId="20" fillId="0" borderId="2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4" fillId="0" borderId="0" xfId="0" applyFont="1"/>
    <xf numFmtId="0" fontId="25" fillId="0" borderId="0" xfId="0" applyFont="1"/>
    <xf numFmtId="0" fontId="17" fillId="0" borderId="0" xfId="0" applyFont="1"/>
    <xf numFmtId="0" fontId="14" fillId="0" borderId="0" xfId="0" applyFont="1" applyBorder="1" applyAlignment="1">
      <alignment vertical="center"/>
    </xf>
    <xf numFmtId="0" fontId="24" fillId="0" borderId="0" xfId="0" applyFont="1" applyFill="1"/>
    <xf numFmtId="0" fontId="23" fillId="2" borderId="2" xfId="0" applyFont="1" applyFill="1" applyBorder="1"/>
    <xf numFmtId="0" fontId="21" fillId="0" borderId="4" xfId="0" applyFont="1" applyBorder="1" applyAlignment="1">
      <alignment wrapText="1"/>
    </xf>
    <xf numFmtId="0" fontId="20" fillId="0" borderId="3" xfId="0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8" fillId="0" borderId="7" xfId="0" applyFont="1" applyBorder="1" applyAlignment="1">
      <alignment vertical="center" wrapText="1"/>
    </xf>
    <xf numFmtId="0" fontId="13" fillId="0" borderId="8" xfId="0" applyFont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0" fillId="0" borderId="0" xfId="0" applyFill="1"/>
    <xf numFmtId="0" fontId="16" fillId="0" borderId="0" xfId="0" applyFont="1" applyFill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49" fontId="10" fillId="0" borderId="7" xfId="0" applyNumberFormat="1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wrapText="1"/>
    </xf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7" xfId="0" applyFont="1" applyBorder="1" applyAlignment="1">
      <alignment horizontal="right" wrapText="1"/>
    </xf>
    <xf numFmtId="0" fontId="5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justify" wrapText="1"/>
    </xf>
    <xf numFmtId="0" fontId="5" fillId="0" borderId="7" xfId="0" applyFont="1" applyFill="1" applyBorder="1" applyAlignment="1">
      <alignment horizontal="justify" vertical="center" wrapText="1"/>
    </xf>
    <xf numFmtId="0" fontId="5" fillId="0" borderId="7" xfId="0" applyFont="1" applyBorder="1" applyAlignment="1">
      <alignment horizontal="justify"/>
    </xf>
    <xf numFmtId="0" fontId="5" fillId="0" borderId="7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right" vertical="center" wrapText="1"/>
    </xf>
    <xf numFmtId="0" fontId="14" fillId="0" borderId="8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35" fillId="0" borderId="7" xfId="0" applyFont="1" applyFill="1" applyBorder="1" applyAlignment="1">
      <alignment horizontal="left" vertical="center" wrapText="1"/>
    </xf>
    <xf numFmtId="0" fontId="35" fillId="0" borderId="7" xfId="0" applyFont="1" applyBorder="1" applyAlignment="1">
      <alignment horizontal="left" vertical="center" wrapText="1"/>
    </xf>
    <xf numFmtId="0" fontId="33" fillId="0" borderId="0" xfId="0" applyFont="1" applyFill="1" applyAlignment="1">
      <alignment horizontal="right" vertical="center" wrapText="1"/>
    </xf>
    <xf numFmtId="0" fontId="6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0" fontId="16" fillId="0" borderId="9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32" fillId="0" borderId="9" xfId="0" applyFont="1" applyFill="1" applyBorder="1" applyAlignment="1">
      <alignment vertical="center" wrapText="1"/>
    </xf>
    <xf numFmtId="0" fontId="32" fillId="0" borderId="19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13" fillId="0" borderId="22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30" fillId="0" borderId="13" xfId="0" applyFont="1" applyBorder="1" applyAlignment="1">
      <alignment horizontal="justify" vertical="center" wrapText="1"/>
    </xf>
    <xf numFmtId="0" fontId="35" fillId="0" borderId="25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0" fillId="0" borderId="1" xfId="0" applyBorder="1"/>
    <xf numFmtId="0" fontId="32" fillId="0" borderId="7" xfId="0" applyFont="1" applyBorder="1" applyAlignment="1">
      <alignment vertical="center" wrapText="1"/>
    </xf>
    <xf numFmtId="0" fontId="32" fillId="0" borderId="7" xfId="0" applyFont="1" applyBorder="1" applyAlignment="1">
      <alignment horizontal="right" vertical="center" wrapText="1"/>
    </xf>
    <xf numFmtId="0" fontId="32" fillId="0" borderId="26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/>
    </xf>
    <xf numFmtId="0" fontId="0" fillId="0" borderId="6" xfId="0" applyBorder="1"/>
    <xf numFmtId="0" fontId="30" fillId="0" borderId="7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38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Border="1"/>
    <xf numFmtId="0" fontId="12" fillId="0" borderId="0" xfId="0" applyFont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165" fontId="34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1" fontId="34" fillId="0" borderId="1" xfId="0" applyNumberFormat="1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165" fontId="29" fillId="4" borderId="28" xfId="0" applyNumberFormat="1" applyFont="1" applyFill="1" applyBorder="1" applyAlignment="1">
      <alignment horizontal="right" vertical="center" wrapText="1"/>
    </xf>
    <xf numFmtId="1" fontId="34" fillId="4" borderId="17" xfId="0" applyNumberFormat="1" applyFont="1" applyFill="1" applyBorder="1" applyAlignment="1">
      <alignment horizontal="center" vertical="center" wrapText="1"/>
    </xf>
    <xf numFmtId="1" fontId="29" fillId="4" borderId="17" xfId="0" applyNumberFormat="1" applyFont="1" applyFill="1" applyBorder="1" applyAlignment="1">
      <alignment horizontal="center" vertical="center" wrapText="1"/>
    </xf>
    <xf numFmtId="1" fontId="29" fillId="0" borderId="20" xfId="0" applyNumberFormat="1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vertical="center"/>
    </xf>
    <xf numFmtId="0" fontId="13" fillId="4" borderId="21" xfId="0" applyFont="1" applyFill="1" applyBorder="1" applyAlignment="1">
      <alignment vertical="center"/>
    </xf>
    <xf numFmtId="0" fontId="13" fillId="4" borderId="8" xfId="0" applyFont="1" applyFill="1" applyBorder="1" applyAlignment="1">
      <alignment vertical="center"/>
    </xf>
    <xf numFmtId="1" fontId="34" fillId="4" borderId="22" xfId="0" applyNumberFormat="1" applyFont="1" applyFill="1" applyBorder="1" applyAlignment="1">
      <alignment horizontal="center" vertical="center" wrapText="1"/>
    </xf>
    <xf numFmtId="1" fontId="29" fillId="4" borderId="8" xfId="0" applyNumberFormat="1" applyFont="1" applyFill="1" applyBorder="1" applyAlignment="1">
      <alignment horizontal="center" vertical="center" wrapText="1"/>
    </xf>
    <xf numFmtId="1" fontId="29" fillId="0" borderId="21" xfId="0" applyNumberFormat="1" applyFont="1" applyFill="1" applyBorder="1" applyAlignment="1">
      <alignment horizontal="center" vertical="center" wrapText="1"/>
    </xf>
    <xf numFmtId="0" fontId="13" fillId="4" borderId="40" xfId="0" applyFont="1" applyFill="1" applyBorder="1" applyAlignment="1">
      <alignment vertical="center"/>
    </xf>
    <xf numFmtId="0" fontId="13" fillId="0" borderId="40" xfId="0" applyFont="1" applyBorder="1" applyAlignment="1">
      <alignment vertical="center"/>
    </xf>
    <xf numFmtId="0" fontId="13" fillId="0" borderId="40" xfId="0" applyFont="1" applyFill="1" applyBorder="1" applyAlignment="1">
      <alignment vertical="center"/>
    </xf>
    <xf numFmtId="1" fontId="34" fillId="4" borderId="36" xfId="0" applyNumberFormat="1" applyFont="1" applyFill="1" applyBorder="1" applyAlignment="1">
      <alignment horizontal="center" vertical="center" wrapText="1"/>
    </xf>
    <xf numFmtId="1" fontId="29" fillId="4" borderId="36" xfId="0" applyNumberFormat="1" applyFont="1" applyFill="1" applyBorder="1" applyAlignment="1">
      <alignment horizontal="center" vertical="center" wrapText="1"/>
    </xf>
    <xf numFmtId="1" fontId="29" fillId="0" borderId="36" xfId="0" applyNumberFormat="1" applyFont="1" applyFill="1" applyBorder="1" applyAlignment="1">
      <alignment horizontal="center" vertical="center" wrapText="1"/>
    </xf>
    <xf numFmtId="0" fontId="14" fillId="0" borderId="40" xfId="0" applyFont="1" applyBorder="1" applyAlignment="1">
      <alignment vertical="center"/>
    </xf>
    <xf numFmtId="165" fontId="29" fillId="4" borderId="39" xfId="0" applyNumberFormat="1" applyFont="1" applyFill="1" applyBorder="1" applyAlignment="1">
      <alignment vertical="center"/>
    </xf>
    <xf numFmtId="1" fontId="29" fillId="4" borderId="39" xfId="0" applyNumberFormat="1" applyFont="1" applyFill="1" applyBorder="1" applyAlignment="1">
      <alignment horizontal="center" vertical="center"/>
    </xf>
    <xf numFmtId="1" fontId="29" fillId="4" borderId="20" xfId="0" applyNumberFormat="1" applyFont="1" applyFill="1" applyBorder="1" applyAlignment="1">
      <alignment horizontal="center" vertical="center" wrapText="1"/>
    </xf>
    <xf numFmtId="1" fontId="29" fillId="0" borderId="18" xfId="0" applyNumberFormat="1" applyFont="1" applyFill="1" applyBorder="1" applyAlignment="1">
      <alignment horizontal="center" vertical="center" wrapText="1"/>
    </xf>
    <xf numFmtId="1" fontId="34" fillId="4" borderId="20" xfId="0" applyNumberFormat="1" applyFont="1" applyFill="1" applyBorder="1" applyAlignment="1">
      <alignment horizontal="center" vertical="center" wrapText="1"/>
    </xf>
    <xf numFmtId="1" fontId="34" fillId="4" borderId="39" xfId="0" applyNumberFormat="1" applyFont="1" applyFill="1" applyBorder="1" applyAlignment="1">
      <alignment horizontal="center" vertical="center" wrapText="1"/>
    </xf>
    <xf numFmtId="1" fontId="34" fillId="0" borderId="39" xfId="0" applyNumberFormat="1" applyFont="1" applyFill="1" applyBorder="1" applyAlignment="1">
      <alignment horizontal="center" vertical="center" wrapText="1"/>
    </xf>
    <xf numFmtId="1" fontId="34" fillId="0" borderId="22" xfId="0" applyNumberFormat="1" applyFont="1" applyFill="1" applyBorder="1" applyAlignment="1">
      <alignment horizontal="center" vertical="center" wrapText="1"/>
    </xf>
    <xf numFmtId="1" fontId="34" fillId="4" borderId="8" xfId="0" applyNumberFormat="1" applyFont="1" applyFill="1" applyBorder="1" applyAlignment="1">
      <alignment horizontal="center" vertical="center" wrapText="1"/>
    </xf>
    <xf numFmtId="1" fontId="34" fillId="4" borderId="42" xfId="0" applyNumberFormat="1" applyFont="1" applyFill="1" applyBorder="1" applyAlignment="1">
      <alignment vertical="center"/>
    </xf>
    <xf numFmtId="165" fontId="34" fillId="4" borderId="38" xfId="0" applyNumberFormat="1" applyFont="1" applyFill="1" applyBorder="1" applyAlignment="1">
      <alignment vertical="center"/>
    </xf>
    <xf numFmtId="165" fontId="13" fillId="0" borderId="38" xfId="0" applyNumberFormat="1" applyFont="1" applyBorder="1" applyAlignment="1">
      <alignment vertical="center"/>
    </xf>
    <xf numFmtId="165" fontId="13" fillId="4" borderId="38" xfId="0" applyNumberFormat="1" applyFont="1" applyFill="1" applyBorder="1" applyAlignment="1">
      <alignment vertical="center"/>
    </xf>
    <xf numFmtId="0" fontId="13" fillId="4" borderId="38" xfId="0" applyFont="1" applyFill="1" applyBorder="1" applyAlignment="1">
      <alignment vertical="center"/>
    </xf>
    <xf numFmtId="0" fontId="13" fillId="0" borderId="38" xfId="0" applyFont="1" applyFill="1" applyBorder="1" applyAlignment="1">
      <alignment vertical="center"/>
    </xf>
    <xf numFmtId="0" fontId="13" fillId="0" borderId="38" xfId="0" applyFont="1" applyBorder="1" applyAlignment="1">
      <alignment vertical="center"/>
    </xf>
    <xf numFmtId="1" fontId="34" fillId="4" borderId="37" xfId="0" applyNumberFormat="1" applyFont="1" applyFill="1" applyBorder="1" applyAlignment="1">
      <alignment horizontal="center" vertical="center" wrapText="1"/>
    </xf>
    <xf numFmtId="1" fontId="34" fillId="0" borderId="37" xfId="0" applyNumberFormat="1" applyFont="1" applyFill="1" applyBorder="1" applyAlignment="1">
      <alignment horizontal="center" vertical="center" wrapText="1"/>
    </xf>
    <xf numFmtId="1" fontId="34" fillId="0" borderId="9" xfId="0" applyNumberFormat="1" applyFont="1" applyFill="1" applyBorder="1" applyAlignment="1">
      <alignment horizontal="center" vertical="center" wrapText="1"/>
    </xf>
    <xf numFmtId="1" fontId="13" fillId="0" borderId="38" xfId="0" applyNumberFormat="1" applyFont="1" applyFill="1" applyBorder="1" applyAlignment="1">
      <alignment vertical="center"/>
    </xf>
    <xf numFmtId="1" fontId="13" fillId="0" borderId="8" xfId="0" applyNumberFormat="1" applyFont="1" applyBorder="1" applyAlignment="1">
      <alignment vertical="center"/>
    </xf>
    <xf numFmtId="1" fontId="34" fillId="4" borderId="21" xfId="0" applyNumberFormat="1" applyFont="1" applyFill="1" applyBorder="1" applyAlignment="1">
      <alignment horizontal="center" vertical="center" wrapText="1"/>
    </xf>
    <xf numFmtId="1" fontId="34" fillId="0" borderId="21" xfId="0" applyNumberFormat="1" applyFont="1" applyFill="1" applyBorder="1" applyAlignment="1">
      <alignment horizontal="center" vertical="center" wrapText="1"/>
    </xf>
    <xf numFmtId="1" fontId="34" fillId="0" borderId="8" xfId="0" applyNumberFormat="1" applyFont="1" applyFill="1" applyBorder="1" applyAlignment="1">
      <alignment horizontal="center" vertical="center" wrapText="1"/>
    </xf>
    <xf numFmtId="1" fontId="13" fillId="0" borderId="8" xfId="0" applyNumberFormat="1" applyFont="1" applyFill="1" applyBorder="1" applyAlignment="1">
      <alignment vertical="center"/>
    </xf>
    <xf numFmtId="0" fontId="34" fillId="4" borderId="40" xfId="0" applyFont="1" applyFill="1" applyBorder="1" applyAlignment="1">
      <alignment vertical="center"/>
    </xf>
    <xf numFmtId="1" fontId="34" fillId="0" borderId="36" xfId="0" applyNumberFormat="1" applyFont="1" applyFill="1" applyBorder="1" applyAlignment="1">
      <alignment horizontal="center" vertical="center" wrapText="1"/>
    </xf>
    <xf numFmtId="1" fontId="34" fillId="0" borderId="18" xfId="0" applyNumberFormat="1" applyFont="1" applyFill="1" applyBorder="1" applyAlignment="1">
      <alignment horizontal="center" vertical="center" wrapText="1"/>
    </xf>
    <xf numFmtId="0" fontId="13" fillId="4" borderId="41" xfId="0" applyFont="1" applyFill="1" applyBorder="1" applyAlignment="1">
      <alignment vertical="center"/>
    </xf>
    <xf numFmtId="1" fontId="13" fillId="4" borderId="40" xfId="0" applyNumberFormat="1" applyFont="1" applyFill="1" applyBorder="1" applyAlignment="1">
      <alignment vertical="center"/>
    </xf>
    <xf numFmtId="1" fontId="13" fillId="0" borderId="40" xfId="0" applyNumberFormat="1" applyFont="1" applyFill="1" applyBorder="1" applyAlignment="1">
      <alignment vertical="center"/>
    </xf>
    <xf numFmtId="0" fontId="13" fillId="0" borderId="22" xfId="0" applyFont="1" applyFill="1" applyBorder="1" applyAlignment="1">
      <alignment horizontal="center" vertical="center" wrapText="1"/>
    </xf>
    <xf numFmtId="1" fontId="29" fillId="4" borderId="21" xfId="0" applyNumberFormat="1" applyFont="1" applyFill="1" applyBorder="1" applyAlignment="1">
      <alignment horizontal="center" vertical="center" wrapText="1"/>
    </xf>
    <xf numFmtId="1" fontId="29" fillId="0" borderId="8" xfId="0" applyNumberFormat="1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vertical="center" wrapText="1"/>
    </xf>
    <xf numFmtId="1" fontId="34" fillId="4" borderId="42" xfId="0" applyNumberFormat="1" applyFont="1" applyFill="1" applyBorder="1" applyAlignment="1">
      <alignment horizontal="center" vertical="center" wrapText="1"/>
    </xf>
    <xf numFmtId="1" fontId="34" fillId="0" borderId="42" xfId="0" applyNumberFormat="1" applyFont="1" applyFill="1" applyBorder="1" applyAlignment="1">
      <alignment horizontal="center" vertical="center" wrapText="1"/>
    </xf>
    <xf numFmtId="1" fontId="34" fillId="0" borderId="38" xfId="0" applyNumberFormat="1" applyFont="1" applyFill="1" applyBorder="1" applyAlignment="1">
      <alignment horizontal="center" vertical="center" wrapText="1"/>
    </xf>
    <xf numFmtId="1" fontId="34" fillId="4" borderId="40" xfId="0" applyNumberFormat="1" applyFont="1" applyFill="1" applyBorder="1" applyAlignment="1">
      <alignment horizontal="center" vertical="center" wrapText="1"/>
    </xf>
    <xf numFmtId="1" fontId="34" fillId="4" borderId="41" xfId="0" applyNumberFormat="1" applyFont="1" applyFill="1" applyBorder="1" applyAlignment="1">
      <alignment horizontal="center" vertical="center" wrapText="1"/>
    </xf>
    <xf numFmtId="1" fontId="34" fillId="0" borderId="41" xfId="0" applyNumberFormat="1" applyFont="1" applyFill="1" applyBorder="1" applyAlignment="1">
      <alignment horizontal="center" vertical="center" wrapText="1"/>
    </xf>
    <xf numFmtId="1" fontId="34" fillId="0" borderId="40" xfId="0" applyNumberFormat="1" applyFont="1" applyFill="1" applyBorder="1" applyAlignment="1">
      <alignment horizontal="center" vertical="center" wrapText="1"/>
    </xf>
    <xf numFmtId="1" fontId="29" fillId="4" borderId="37" xfId="0" applyNumberFormat="1" applyFont="1" applyFill="1" applyBorder="1" applyAlignment="1">
      <alignment horizontal="center" vertical="center" wrapText="1"/>
    </xf>
    <xf numFmtId="1" fontId="29" fillId="4" borderId="9" xfId="0" applyNumberFormat="1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vertical="center" wrapText="1"/>
    </xf>
    <xf numFmtId="1" fontId="34" fillId="4" borderId="45" xfId="0" applyNumberFormat="1" applyFont="1" applyFill="1" applyBorder="1" applyAlignment="1">
      <alignment horizontal="center" vertical="center" wrapText="1"/>
    </xf>
    <xf numFmtId="1" fontId="34" fillId="4" borderId="46" xfId="0" applyNumberFormat="1" applyFont="1" applyFill="1" applyBorder="1" applyAlignment="1">
      <alignment horizontal="center" vertical="center" wrapText="1"/>
    </xf>
    <xf numFmtId="1" fontId="34" fillId="0" borderId="46" xfId="0" applyNumberFormat="1" applyFont="1" applyFill="1" applyBorder="1" applyAlignment="1">
      <alignment horizontal="center" vertical="center" wrapText="1"/>
    </xf>
    <xf numFmtId="1" fontId="34" fillId="0" borderId="45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vertical="center" wrapText="1"/>
    </xf>
    <xf numFmtId="1" fontId="29" fillId="4" borderId="39" xfId="0" applyNumberFormat="1" applyFont="1" applyFill="1" applyBorder="1" applyAlignment="1">
      <alignment horizontal="center" vertical="center" wrapText="1"/>
    </xf>
    <xf numFmtId="1" fontId="29" fillId="4" borderId="22" xfId="0" applyNumberFormat="1" applyFont="1" applyFill="1" applyBorder="1" applyAlignment="1">
      <alignment horizontal="center" vertical="center" wrapText="1"/>
    </xf>
    <xf numFmtId="1" fontId="29" fillId="0" borderId="39" xfId="0" applyNumberFormat="1" applyFont="1" applyFill="1" applyBorder="1" applyAlignment="1">
      <alignment horizontal="center" vertical="center" wrapText="1"/>
    </xf>
    <xf numFmtId="1" fontId="29" fillId="0" borderId="22" xfId="0" applyNumberFormat="1" applyFont="1" applyFill="1" applyBorder="1" applyAlignment="1">
      <alignment horizontal="center" vertical="center" wrapText="1"/>
    </xf>
    <xf numFmtId="1" fontId="29" fillId="0" borderId="17" xfId="0" applyNumberFormat="1" applyFont="1" applyFill="1" applyBorder="1" applyAlignment="1">
      <alignment horizontal="center" vertical="center" wrapText="1"/>
    </xf>
    <xf numFmtId="1" fontId="34" fillId="4" borderId="18" xfId="0" applyNumberFormat="1" applyFont="1" applyFill="1" applyBorder="1" applyAlignment="1">
      <alignment horizontal="center" vertical="center" wrapText="1"/>
    </xf>
    <xf numFmtId="1" fontId="34" fillId="4" borderId="49" xfId="0" applyNumberFormat="1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left" vertical="center" wrapText="1"/>
    </xf>
    <xf numFmtId="0" fontId="16" fillId="0" borderId="37" xfId="0" applyFont="1" applyFill="1" applyBorder="1" applyAlignment="1">
      <alignment vertical="center" wrapText="1"/>
    </xf>
    <xf numFmtId="0" fontId="13" fillId="0" borderId="39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vertical="center" wrapText="1"/>
    </xf>
    <xf numFmtId="0" fontId="16" fillId="0" borderId="39" xfId="0" applyFont="1" applyFill="1" applyBorder="1" applyAlignment="1">
      <alignment vertical="center" wrapText="1"/>
    </xf>
    <xf numFmtId="0" fontId="32" fillId="0" borderId="37" xfId="0" applyFont="1" applyFill="1" applyBorder="1" applyAlignment="1">
      <alignment horizontal="left" vertical="center" wrapText="1"/>
    </xf>
    <xf numFmtId="0" fontId="32" fillId="0" borderId="37" xfId="0" applyFont="1" applyFill="1" applyBorder="1" applyAlignment="1">
      <alignment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vertical="center" wrapText="1"/>
    </xf>
    <xf numFmtId="0" fontId="13" fillId="0" borderId="40" xfId="0" applyFont="1" applyFill="1" applyBorder="1" applyAlignment="1">
      <alignment vertical="center" wrapText="1"/>
    </xf>
    <xf numFmtId="1" fontId="34" fillId="4" borderId="42" xfId="0" applyNumberFormat="1" applyFont="1" applyFill="1" applyBorder="1" applyAlignment="1">
      <alignment horizontal="center" vertical="center"/>
    </xf>
    <xf numFmtId="165" fontId="29" fillId="4" borderId="28" xfId="0" applyNumberFormat="1" applyFont="1" applyFill="1" applyBorder="1" applyAlignment="1">
      <alignment horizontal="center" vertical="center" wrapText="1"/>
    </xf>
    <xf numFmtId="1" fontId="29" fillId="4" borderId="28" xfId="0" applyNumberFormat="1" applyFont="1" applyFill="1" applyBorder="1" applyAlignment="1">
      <alignment horizontal="center" vertical="center" wrapText="1"/>
    </xf>
    <xf numFmtId="0" fontId="13" fillId="4" borderId="39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4" borderId="40" xfId="0" applyFont="1" applyFill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165" fontId="29" fillId="4" borderId="39" xfId="0" applyNumberFormat="1" applyFont="1" applyFill="1" applyBorder="1" applyAlignment="1">
      <alignment horizontal="center" vertical="center"/>
    </xf>
    <xf numFmtId="165" fontId="34" fillId="4" borderId="39" xfId="0" applyNumberFormat="1" applyFont="1" applyFill="1" applyBorder="1" applyAlignment="1">
      <alignment horizontal="center" vertical="center"/>
    </xf>
    <xf numFmtId="1" fontId="34" fillId="4" borderId="39" xfId="0" applyNumberFormat="1" applyFont="1" applyFill="1" applyBorder="1" applyAlignment="1">
      <alignment horizontal="center" vertical="center"/>
    </xf>
    <xf numFmtId="165" fontId="34" fillId="4" borderId="8" xfId="0" applyNumberFormat="1" applyFont="1" applyFill="1" applyBorder="1" applyAlignment="1">
      <alignment horizontal="center" vertical="center"/>
    </xf>
    <xf numFmtId="165" fontId="13" fillId="0" borderId="8" xfId="0" applyNumberFormat="1" applyFont="1" applyBorder="1" applyAlignment="1">
      <alignment horizontal="center" vertical="center"/>
    </xf>
    <xf numFmtId="165" fontId="13" fillId="4" borderId="8" xfId="0" applyNumberFormat="1" applyFont="1" applyFill="1" applyBorder="1" applyAlignment="1">
      <alignment horizontal="center" vertical="center"/>
    </xf>
    <xf numFmtId="0" fontId="14" fillId="4" borderId="39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4" borderId="41" xfId="0" applyFont="1" applyFill="1" applyBorder="1" applyAlignment="1">
      <alignment horizontal="center" vertical="center"/>
    </xf>
    <xf numFmtId="0" fontId="14" fillId="4" borderId="40" xfId="0" applyFont="1" applyFill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165" fontId="13" fillId="0" borderId="8" xfId="0" applyNumberFormat="1" applyFont="1" applyFill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/>
    </xf>
    <xf numFmtId="1" fontId="13" fillId="4" borderId="38" xfId="0" applyNumberFormat="1" applyFont="1" applyFill="1" applyBorder="1" applyAlignment="1">
      <alignment horizontal="center" vertical="center"/>
    </xf>
    <xf numFmtId="1" fontId="13" fillId="0" borderId="38" xfId="0" applyNumberFormat="1" applyFont="1" applyFill="1" applyBorder="1" applyAlignment="1">
      <alignment horizontal="center" vertical="center"/>
    </xf>
    <xf numFmtId="1" fontId="13" fillId="4" borderId="8" xfId="0" applyNumberFormat="1" applyFont="1" applyFill="1" applyBorder="1" applyAlignment="1">
      <alignment horizontal="center" vertical="center"/>
    </xf>
    <xf numFmtId="1" fontId="13" fillId="0" borderId="8" xfId="0" applyNumberFormat="1" applyFont="1" applyFill="1" applyBorder="1" applyAlignment="1">
      <alignment horizontal="center" vertical="center"/>
    </xf>
    <xf numFmtId="0" fontId="29" fillId="4" borderId="39" xfId="0" applyFont="1" applyFill="1" applyBorder="1" applyAlignment="1">
      <alignment horizontal="center" vertical="center"/>
    </xf>
    <xf numFmtId="0" fontId="29" fillId="4" borderId="22" xfId="0" applyFont="1" applyFill="1" applyBorder="1" applyAlignment="1">
      <alignment horizontal="center" vertical="center"/>
    </xf>
    <xf numFmtId="165" fontId="13" fillId="4" borderId="40" xfId="0" applyNumberFormat="1" applyFont="1" applyFill="1" applyBorder="1" applyAlignment="1">
      <alignment horizontal="center" vertical="center"/>
    </xf>
    <xf numFmtId="0" fontId="13" fillId="4" borderId="41" xfId="0" applyFont="1" applyFill="1" applyBorder="1" applyAlignment="1">
      <alignment horizontal="center" vertical="center"/>
    </xf>
    <xf numFmtId="165" fontId="13" fillId="0" borderId="40" xfId="0" applyNumberFormat="1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165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65" fontId="13" fillId="4" borderId="18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2" fontId="13" fillId="0" borderId="40" xfId="0" applyNumberFormat="1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vertical="center" wrapText="1"/>
    </xf>
    <xf numFmtId="165" fontId="13" fillId="4" borderId="38" xfId="0" applyNumberFormat="1" applyFont="1" applyFill="1" applyBorder="1" applyAlignment="1">
      <alignment horizontal="center" vertical="center"/>
    </xf>
    <xf numFmtId="165" fontId="13" fillId="0" borderId="38" xfId="0" applyNumberFormat="1" applyFont="1" applyBorder="1" applyAlignment="1">
      <alignment horizontal="center" vertical="center"/>
    </xf>
    <xf numFmtId="0" fontId="13" fillId="4" borderId="38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165" fontId="13" fillId="0" borderId="38" xfId="0" applyNumberFormat="1" applyFont="1" applyFill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165" fontId="13" fillId="0" borderId="21" xfId="0" applyNumberFormat="1" applyFont="1" applyFill="1" applyBorder="1" applyAlignment="1">
      <alignment horizontal="center" vertical="center"/>
    </xf>
    <xf numFmtId="165" fontId="13" fillId="0" borderId="18" xfId="0" applyNumberFormat="1" applyFont="1" applyFill="1" applyBorder="1" applyAlignment="1">
      <alignment horizontal="center" vertical="center"/>
    </xf>
    <xf numFmtId="165" fontId="13" fillId="0" borderId="40" xfId="0" applyNumberFormat="1" applyFont="1" applyBorder="1" applyAlignment="1">
      <alignment horizontal="center" vertical="center"/>
    </xf>
    <xf numFmtId="0" fontId="13" fillId="4" borderId="45" xfId="0" applyFont="1" applyFill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165" fontId="13" fillId="0" borderId="45" xfId="0" applyNumberFormat="1" applyFont="1" applyFill="1" applyBorder="1" applyAlignment="1">
      <alignment horizontal="center" vertical="center"/>
    </xf>
    <xf numFmtId="165" fontId="40" fillId="4" borderId="47" xfId="0" applyNumberFormat="1" applyFont="1" applyFill="1" applyBorder="1" applyAlignment="1">
      <alignment horizontal="center" vertical="center"/>
    </xf>
    <xf numFmtId="0" fontId="13" fillId="4" borderId="36" xfId="0" applyFont="1" applyFill="1" applyBorder="1" applyAlignment="1">
      <alignment horizontal="center" vertical="center"/>
    </xf>
    <xf numFmtId="1" fontId="29" fillId="4" borderId="22" xfId="0" applyNumberFormat="1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>
      <alignment horizontal="center" vertical="center"/>
    </xf>
    <xf numFmtId="165" fontId="29" fillId="4" borderId="22" xfId="0" applyNumberFormat="1" applyFont="1" applyFill="1" applyBorder="1" applyAlignment="1">
      <alignment horizontal="center" vertical="center"/>
    </xf>
    <xf numFmtId="0" fontId="29" fillId="4" borderId="37" xfId="0" applyFont="1" applyFill="1" applyBorder="1" applyAlignment="1">
      <alignment horizontal="center" vertical="center"/>
    </xf>
    <xf numFmtId="165" fontId="29" fillId="4" borderId="37" xfId="0" applyNumberFormat="1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165" fontId="13" fillId="4" borderId="39" xfId="0" applyNumberFormat="1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165" fontId="13" fillId="4" borderId="21" xfId="0" applyNumberFormat="1" applyFont="1" applyFill="1" applyBorder="1" applyAlignment="1">
      <alignment horizontal="center" vertical="center"/>
    </xf>
    <xf numFmtId="1" fontId="13" fillId="4" borderId="21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165" fontId="13" fillId="4" borderId="41" xfId="0" applyNumberFormat="1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165" fontId="13" fillId="0" borderId="41" xfId="0" applyNumberFormat="1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4" borderId="49" xfId="0" applyFont="1" applyFill="1" applyBorder="1" applyAlignment="1">
      <alignment horizontal="center" vertical="center"/>
    </xf>
    <xf numFmtId="165" fontId="29" fillId="4" borderId="10" xfId="0" applyNumberFormat="1" applyFont="1" applyFill="1" applyBorder="1" applyAlignment="1">
      <alignment horizontal="center" vertical="center"/>
    </xf>
    <xf numFmtId="1" fontId="29" fillId="4" borderId="10" xfId="0" applyNumberFormat="1" applyFont="1" applyFill="1" applyBorder="1" applyAlignment="1">
      <alignment horizontal="center" vertical="center"/>
    </xf>
    <xf numFmtId="165" fontId="40" fillId="4" borderId="10" xfId="0" applyNumberFormat="1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vertical="center" wrapText="1"/>
    </xf>
    <xf numFmtId="49" fontId="13" fillId="4" borderId="8" xfId="0" applyNumberFormat="1" applyFont="1" applyFill="1" applyBorder="1" applyAlignment="1">
      <alignment horizontal="center" vertical="center"/>
    </xf>
    <xf numFmtId="1" fontId="13" fillId="4" borderId="40" xfId="0" applyNumberFormat="1" applyFont="1" applyFill="1" applyBorder="1" applyAlignment="1">
      <alignment horizontal="center" vertical="center"/>
    </xf>
    <xf numFmtId="1" fontId="13" fillId="4" borderId="41" xfId="0" applyNumberFormat="1" applyFont="1" applyFill="1" applyBorder="1" applyAlignment="1">
      <alignment horizontal="center" vertical="center"/>
    </xf>
    <xf numFmtId="165" fontId="13" fillId="4" borderId="45" xfId="0" applyNumberFormat="1" applyFont="1" applyFill="1" applyBorder="1" applyAlignment="1">
      <alignment horizontal="center" vertical="center"/>
    </xf>
    <xf numFmtId="1" fontId="34" fillId="0" borderId="51" xfId="0" applyNumberFormat="1" applyFont="1" applyFill="1" applyBorder="1" applyAlignment="1">
      <alignment horizontal="center" vertical="center" wrapText="1"/>
    </xf>
    <xf numFmtId="1" fontId="29" fillId="4" borderId="52" xfId="0" applyNumberFormat="1" applyFont="1" applyFill="1" applyBorder="1" applyAlignment="1">
      <alignment horizontal="center" vertical="center" wrapText="1"/>
    </xf>
    <xf numFmtId="1" fontId="40" fillId="4" borderId="47" xfId="0" applyNumberFormat="1" applyFont="1" applyFill="1" applyBorder="1" applyAlignment="1">
      <alignment horizontal="center" vertical="center"/>
    </xf>
    <xf numFmtId="1" fontId="40" fillId="4" borderId="47" xfId="0" applyNumberFormat="1" applyFont="1" applyFill="1" applyBorder="1" applyAlignment="1">
      <alignment horizontal="center" vertical="center" wrapText="1"/>
    </xf>
    <xf numFmtId="1" fontId="40" fillId="4" borderId="48" xfId="0" applyNumberFormat="1" applyFont="1" applyFill="1" applyBorder="1" applyAlignment="1">
      <alignment horizontal="center" vertical="center" wrapText="1"/>
    </xf>
    <xf numFmtId="165" fontId="40" fillId="4" borderId="48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64" fontId="1" fillId="0" borderId="26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29" fillId="4" borderId="20" xfId="0" applyFont="1" applyFill="1" applyBorder="1" applyAlignment="1">
      <alignment horizontal="center" vertical="center"/>
    </xf>
    <xf numFmtId="165" fontId="13" fillId="0" borderId="22" xfId="0" applyNumberFormat="1" applyFont="1" applyFill="1" applyBorder="1" applyAlignment="1">
      <alignment horizontal="center" vertical="center"/>
    </xf>
    <xf numFmtId="165" fontId="40" fillId="4" borderId="33" xfId="0" applyNumberFormat="1" applyFont="1" applyFill="1" applyBorder="1" applyAlignment="1">
      <alignment horizontal="center" vertical="center"/>
    </xf>
    <xf numFmtId="165" fontId="13" fillId="0" borderId="21" xfId="0" applyNumberFormat="1" applyFont="1" applyBorder="1" applyAlignment="1">
      <alignment horizontal="center" vertical="center"/>
    </xf>
    <xf numFmtId="165" fontId="13" fillId="0" borderId="41" xfId="0" applyNumberFormat="1" applyFont="1" applyBorder="1" applyAlignment="1">
      <alignment horizontal="center" vertical="center"/>
    </xf>
    <xf numFmtId="0" fontId="29" fillId="4" borderId="17" xfId="0" applyFont="1" applyFill="1" applyBorder="1" applyAlignment="1">
      <alignment horizontal="center" vertical="center"/>
    </xf>
    <xf numFmtId="165" fontId="42" fillId="4" borderId="10" xfId="0" applyNumberFormat="1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/>
    </xf>
    <xf numFmtId="2" fontId="25" fillId="0" borderId="3" xfId="0" applyNumberFormat="1" applyFont="1" applyBorder="1"/>
    <xf numFmtId="2" fontId="25" fillId="2" borderId="3" xfId="0" applyNumberFormat="1" applyFont="1" applyFill="1" applyBorder="1"/>
    <xf numFmtId="0" fontId="25" fillId="2" borderId="3" xfId="0" applyFont="1" applyFill="1" applyBorder="1"/>
    <xf numFmtId="0" fontId="43" fillId="0" borderId="3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 vertical="center"/>
    </xf>
    <xf numFmtId="2" fontId="44" fillId="0" borderId="3" xfId="0" applyNumberFormat="1" applyFont="1" applyBorder="1"/>
    <xf numFmtId="2" fontId="44" fillId="2" borderId="3" xfId="0" applyNumberFormat="1" applyFont="1" applyFill="1" applyBorder="1"/>
    <xf numFmtId="0" fontId="20" fillId="0" borderId="2" xfId="0" applyFont="1" applyFill="1" applyBorder="1" applyAlignment="1">
      <alignment horizontal="center"/>
    </xf>
    <xf numFmtId="0" fontId="25" fillId="0" borderId="3" xfId="0" applyFont="1" applyBorder="1"/>
    <xf numFmtId="0" fontId="44" fillId="0" borderId="3" xfId="0" applyFont="1" applyBorder="1"/>
    <xf numFmtId="0" fontId="44" fillId="2" borderId="3" xfId="0" applyFont="1" applyFill="1" applyBorder="1"/>
    <xf numFmtId="0" fontId="21" fillId="0" borderId="53" xfId="0" applyFont="1" applyBorder="1" applyAlignment="1">
      <alignment wrapText="1"/>
    </xf>
    <xf numFmtId="0" fontId="20" fillId="0" borderId="53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/>
    </xf>
    <xf numFmtId="0" fontId="20" fillId="0" borderId="53" xfId="0" applyFont="1" applyFill="1" applyBorder="1" applyAlignment="1">
      <alignment horizontal="center" vertical="center" wrapText="1"/>
    </xf>
    <xf numFmtId="2" fontId="44" fillId="0" borderId="53" xfId="0" applyNumberFormat="1" applyFont="1" applyBorder="1"/>
    <xf numFmtId="0" fontId="43" fillId="0" borderId="2" xfId="0" applyFont="1" applyBorder="1" applyAlignment="1">
      <alignment horizontal="center"/>
    </xf>
    <xf numFmtId="2" fontId="24" fillId="0" borderId="2" xfId="0" applyNumberFormat="1" applyFont="1" applyBorder="1"/>
    <xf numFmtId="2" fontId="24" fillId="2" borderId="2" xfId="0" applyNumberFormat="1" applyFont="1" applyFill="1" applyBorder="1"/>
    <xf numFmtId="0" fontId="34" fillId="0" borderId="3" xfId="0" applyFont="1" applyBorder="1"/>
    <xf numFmtId="0" fontId="24" fillId="0" borderId="3" xfId="0" applyFont="1" applyBorder="1"/>
    <xf numFmtId="0" fontId="24" fillId="0" borderId="3" xfId="0" applyFont="1" applyFill="1" applyBorder="1"/>
    <xf numFmtId="2" fontId="24" fillId="0" borderId="16" xfId="0" applyNumberFormat="1" applyFont="1" applyFill="1" applyBorder="1"/>
    <xf numFmtId="2" fontId="31" fillId="0" borderId="4" xfId="0" applyNumberFormat="1" applyFont="1" applyBorder="1"/>
    <xf numFmtId="2" fontId="24" fillId="2" borderId="56" xfId="0" applyNumberFormat="1" applyFont="1" applyFill="1" applyBorder="1"/>
    <xf numFmtId="2" fontId="24" fillId="2" borderId="4" xfId="0" applyNumberFormat="1" applyFont="1" applyFill="1" applyBorder="1"/>
    <xf numFmtId="2" fontId="24" fillId="2" borderId="11" xfId="0" applyNumberFormat="1" applyFont="1" applyFill="1" applyBorder="1"/>
    <xf numFmtId="165" fontId="29" fillId="4" borderId="20" xfId="0" applyNumberFormat="1" applyFont="1" applyFill="1" applyBorder="1" applyAlignment="1">
      <alignment horizontal="center" vertical="center"/>
    </xf>
    <xf numFmtId="1" fontId="13" fillId="4" borderId="18" xfId="0" applyNumberFormat="1" applyFont="1" applyFill="1" applyBorder="1" applyAlignment="1">
      <alignment horizontal="center" vertical="center"/>
    </xf>
    <xf numFmtId="1" fontId="13" fillId="0" borderId="38" xfId="0" applyNumberFormat="1" applyFont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3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1" fontId="1" fillId="5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8" fillId="5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2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0" fillId="0" borderId="31" xfId="0" applyBorder="1" applyAlignment="1"/>
    <xf numFmtId="0" fontId="21" fillId="0" borderId="54" xfId="0" applyFont="1" applyBorder="1" applyAlignment="1">
      <alignment horizontal="center" wrapText="1"/>
    </xf>
    <xf numFmtId="0" fontId="21" fillId="0" borderId="55" xfId="0" applyFont="1" applyBorder="1" applyAlignment="1">
      <alignment horizontal="center" wrapText="1"/>
    </xf>
    <xf numFmtId="0" fontId="0" fillId="0" borderId="55" xfId="0" applyBorder="1" applyAlignment="1"/>
    <xf numFmtId="0" fontId="21" fillId="0" borderId="32" xfId="0" applyFont="1" applyBorder="1" applyAlignment="1">
      <alignment horizontal="left"/>
    </xf>
    <xf numFmtId="0" fontId="21" fillId="0" borderId="31" xfId="0" applyFont="1" applyBorder="1" applyAlignment="1">
      <alignment horizontal="left"/>
    </xf>
    <xf numFmtId="0" fontId="21" fillId="0" borderId="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33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0"/>
  </sheetPr>
  <dimension ref="A1:J144"/>
  <sheetViews>
    <sheetView tabSelected="1" view="pageBreakPreview" zoomScale="75" zoomScaleNormal="75" workbookViewId="0">
      <selection activeCell="J1" sqref="J1:J1048576"/>
    </sheetView>
  </sheetViews>
  <sheetFormatPr defaultRowHeight="12.75" x14ac:dyDescent="0.2"/>
  <cols>
    <col min="1" max="1" width="74.7109375" customWidth="1"/>
    <col min="2" max="2" width="11.7109375" customWidth="1"/>
    <col min="3" max="3" width="13.85546875" customWidth="1"/>
    <col min="4" max="4" width="14.140625" customWidth="1"/>
    <col min="5" max="5" width="13" customWidth="1"/>
    <col min="6" max="7" width="13.7109375" bestFit="1" customWidth="1"/>
    <col min="8" max="9" width="12" bestFit="1" customWidth="1"/>
  </cols>
  <sheetData>
    <row r="1" spans="1:9" ht="37.15" customHeight="1" x14ac:dyDescent="0.2">
      <c r="A1" s="400" t="s">
        <v>190</v>
      </c>
      <c r="B1" s="400"/>
      <c r="C1" s="400"/>
      <c r="D1" s="400"/>
      <c r="E1" s="400"/>
      <c r="F1" s="400"/>
      <c r="H1" s="398" t="s">
        <v>99</v>
      </c>
      <c r="I1" s="398"/>
    </row>
    <row r="2" spans="1:9" ht="39" customHeight="1" x14ac:dyDescent="0.2">
      <c r="A2" s="109"/>
      <c r="B2" s="109"/>
      <c r="C2" s="109"/>
      <c r="D2" s="109"/>
      <c r="E2" s="109"/>
      <c r="F2" s="109"/>
      <c r="H2" s="399" t="s">
        <v>194</v>
      </c>
      <c r="I2" s="399"/>
    </row>
    <row r="3" spans="1:9" ht="14.25" customHeight="1" x14ac:dyDescent="0.2">
      <c r="A3" s="1"/>
      <c r="B3" s="2"/>
      <c r="C3" s="1"/>
      <c r="D3" s="1"/>
      <c r="E3" s="32"/>
      <c r="F3" s="32"/>
      <c r="G3" s="32"/>
    </row>
    <row r="4" spans="1:9" ht="51" customHeight="1" x14ac:dyDescent="0.2">
      <c r="A4" s="404" t="s">
        <v>352</v>
      </c>
      <c r="B4" s="404"/>
      <c r="C4" s="404"/>
      <c r="D4" s="404"/>
      <c r="E4" s="404"/>
      <c r="F4" s="404"/>
      <c r="G4" s="404"/>
      <c r="H4" s="404"/>
      <c r="I4" s="404"/>
    </row>
    <row r="5" spans="1:9" ht="14.25" customHeight="1" x14ac:dyDescent="0.2">
      <c r="A5" s="24"/>
      <c r="B5" s="24"/>
      <c r="C5" s="24"/>
      <c r="D5" s="24"/>
      <c r="E5" s="24"/>
      <c r="F5" s="24"/>
      <c r="G5" s="24"/>
    </row>
    <row r="6" spans="1:9" ht="21" customHeight="1" x14ac:dyDescent="0.2">
      <c r="A6" s="401" t="s">
        <v>15</v>
      </c>
      <c r="B6" s="410" t="s">
        <v>16</v>
      </c>
      <c r="C6" s="401" t="s">
        <v>183</v>
      </c>
      <c r="D6" s="401" t="s">
        <v>191</v>
      </c>
      <c r="E6" s="401" t="s">
        <v>192</v>
      </c>
      <c r="F6" s="405" t="s">
        <v>101</v>
      </c>
      <c r="G6" s="406"/>
      <c r="H6" s="406"/>
      <c r="I6" s="409"/>
    </row>
    <row r="7" spans="1:9" ht="33" customHeight="1" x14ac:dyDescent="0.2">
      <c r="A7" s="402"/>
      <c r="B7" s="411"/>
      <c r="C7" s="402"/>
      <c r="D7" s="402"/>
      <c r="E7" s="402"/>
      <c r="F7" s="405" t="s">
        <v>147</v>
      </c>
      <c r="G7" s="406"/>
      <c r="H7" s="407" t="s">
        <v>184</v>
      </c>
      <c r="I7" s="407" t="s">
        <v>193</v>
      </c>
    </row>
    <row r="8" spans="1:9" ht="22.9" customHeight="1" x14ac:dyDescent="0.2">
      <c r="A8" s="403"/>
      <c r="B8" s="412"/>
      <c r="C8" s="403"/>
      <c r="D8" s="403"/>
      <c r="E8" s="403"/>
      <c r="F8" s="29" t="s">
        <v>91</v>
      </c>
      <c r="G8" s="104" t="s">
        <v>8</v>
      </c>
      <c r="H8" s="408"/>
      <c r="I8" s="408"/>
    </row>
    <row r="9" spans="1:9" ht="18.75" x14ac:dyDescent="0.2">
      <c r="A9" s="413" t="s">
        <v>17</v>
      </c>
      <c r="B9" s="414"/>
      <c r="C9" s="414"/>
      <c r="D9" s="414"/>
      <c r="E9" s="414"/>
      <c r="F9" s="414"/>
      <c r="G9" s="414"/>
      <c r="H9" s="414"/>
      <c r="I9" s="414"/>
    </row>
    <row r="10" spans="1:9" ht="39" x14ac:dyDescent="0.2">
      <c r="A10" s="35" t="s">
        <v>129</v>
      </c>
      <c r="B10" s="51" t="s">
        <v>18</v>
      </c>
      <c r="C10" s="315">
        <v>1807.5</v>
      </c>
      <c r="D10" s="315">
        <v>1965.5</v>
      </c>
      <c r="E10" s="316">
        <v>1765</v>
      </c>
      <c r="F10" s="315">
        <v>1836.3</v>
      </c>
      <c r="G10" s="316">
        <v>1845.4</v>
      </c>
      <c r="H10" s="315">
        <v>1984.7</v>
      </c>
      <c r="I10" s="316">
        <v>2080.1</v>
      </c>
    </row>
    <row r="11" spans="1:9" ht="18.75" x14ac:dyDescent="0.2">
      <c r="A11" s="87" t="s">
        <v>19</v>
      </c>
      <c r="B11" s="58"/>
      <c r="C11" s="317"/>
      <c r="D11" s="317"/>
      <c r="E11" s="317"/>
      <c r="F11" s="317"/>
      <c r="G11" s="318"/>
      <c r="H11" s="317"/>
      <c r="I11" s="318"/>
    </row>
    <row r="12" spans="1:9" ht="18.75" x14ac:dyDescent="0.2">
      <c r="A12" s="60" t="s">
        <v>64</v>
      </c>
      <c r="B12" s="53" t="s">
        <v>18</v>
      </c>
      <c r="C12" s="319">
        <v>480</v>
      </c>
      <c r="D12" s="319">
        <v>516.70000000000005</v>
      </c>
      <c r="E12" s="319">
        <v>441.9</v>
      </c>
      <c r="F12" s="319">
        <v>441.4</v>
      </c>
      <c r="G12" s="320">
        <v>448.7</v>
      </c>
      <c r="H12" s="319">
        <v>477.5</v>
      </c>
      <c r="I12" s="320">
        <v>534.20000000000005</v>
      </c>
    </row>
    <row r="13" spans="1:9" ht="18.75" x14ac:dyDescent="0.2">
      <c r="A13" s="61" t="s">
        <v>84</v>
      </c>
      <c r="B13" s="53" t="s">
        <v>18</v>
      </c>
      <c r="C13" s="319">
        <v>39.6</v>
      </c>
      <c r="D13" s="319">
        <v>20.399999999999999</v>
      </c>
      <c r="E13" s="319">
        <v>20.100000000000001</v>
      </c>
      <c r="F13" s="319">
        <v>21.2</v>
      </c>
      <c r="G13" s="320">
        <v>21.2</v>
      </c>
      <c r="H13" s="320">
        <v>22</v>
      </c>
      <c r="I13" s="320">
        <v>23</v>
      </c>
    </row>
    <row r="14" spans="1:9" ht="18.75" x14ac:dyDescent="0.2">
      <c r="A14" s="62" t="s">
        <v>72</v>
      </c>
      <c r="B14" s="53" t="s">
        <v>18</v>
      </c>
      <c r="C14" s="319"/>
      <c r="D14" s="319"/>
      <c r="E14" s="319"/>
      <c r="F14" s="319"/>
      <c r="G14" s="320"/>
      <c r="H14" s="319"/>
      <c r="I14" s="320"/>
    </row>
    <row r="15" spans="1:9" ht="18.75" x14ac:dyDescent="0.2">
      <c r="A15" s="62" t="s">
        <v>73</v>
      </c>
      <c r="B15" s="53" t="s">
        <v>18</v>
      </c>
      <c r="C15" s="319">
        <v>995.2</v>
      </c>
      <c r="D15" s="319">
        <v>1090.0999999999999</v>
      </c>
      <c r="E15" s="319">
        <v>955.6</v>
      </c>
      <c r="F15" s="319">
        <v>1000.9</v>
      </c>
      <c r="G15" s="320">
        <v>1001.9</v>
      </c>
      <c r="H15" s="320">
        <v>1091</v>
      </c>
      <c r="I15" s="320">
        <v>1111.2</v>
      </c>
    </row>
    <row r="16" spans="1:9" ht="18.75" x14ac:dyDescent="0.2">
      <c r="A16" s="62" t="s">
        <v>85</v>
      </c>
      <c r="B16" s="53" t="s">
        <v>18</v>
      </c>
      <c r="C16" s="319"/>
      <c r="D16" s="319"/>
      <c r="E16" s="319"/>
      <c r="F16" s="319"/>
      <c r="G16" s="320"/>
      <c r="H16" s="319"/>
      <c r="I16" s="320"/>
    </row>
    <row r="17" spans="1:9" ht="18.75" x14ac:dyDescent="0.2">
      <c r="A17" s="62" t="s">
        <v>28</v>
      </c>
      <c r="B17" s="53" t="s">
        <v>18</v>
      </c>
      <c r="C17" s="319">
        <v>0</v>
      </c>
      <c r="D17" s="319">
        <v>8</v>
      </c>
      <c r="E17" s="319">
        <v>8</v>
      </c>
      <c r="F17" s="319">
        <v>8.1</v>
      </c>
      <c r="G17" s="320">
        <v>8.1</v>
      </c>
      <c r="H17" s="319">
        <v>8.1</v>
      </c>
      <c r="I17" s="320">
        <v>8.1</v>
      </c>
    </row>
    <row r="18" spans="1:9" ht="56.25" customHeight="1" x14ac:dyDescent="0.2">
      <c r="A18" s="61" t="s">
        <v>2</v>
      </c>
      <c r="B18" s="53" t="s">
        <v>18</v>
      </c>
      <c r="C18" s="319">
        <v>271.3</v>
      </c>
      <c r="D18" s="319">
        <v>263.7</v>
      </c>
      <c r="E18" s="319">
        <v>275.60000000000002</v>
      </c>
      <c r="F18" s="319">
        <v>293.2</v>
      </c>
      <c r="G18" s="320">
        <v>293.89999999999998</v>
      </c>
      <c r="H18" s="319">
        <v>308.89999999999998</v>
      </c>
      <c r="I18" s="320">
        <v>322.8</v>
      </c>
    </row>
    <row r="19" spans="1:9" ht="18.75" x14ac:dyDescent="0.2">
      <c r="A19" s="62" t="s">
        <v>75</v>
      </c>
      <c r="B19" s="53" t="s">
        <v>18</v>
      </c>
      <c r="C19" s="319">
        <v>14</v>
      </c>
      <c r="D19" s="319">
        <v>60.3</v>
      </c>
      <c r="E19" s="319">
        <v>57.8</v>
      </c>
      <c r="F19" s="319">
        <v>65.099999999999994</v>
      </c>
      <c r="G19" s="320">
        <v>65.2</v>
      </c>
      <c r="H19" s="319">
        <v>70.400000000000006</v>
      </c>
      <c r="I19" s="320">
        <v>73.7</v>
      </c>
    </row>
    <row r="20" spans="1:9" ht="18.75" x14ac:dyDescent="0.2">
      <c r="A20" s="62" t="s">
        <v>80</v>
      </c>
      <c r="B20" s="53" t="s">
        <v>18</v>
      </c>
      <c r="C20" s="319">
        <v>7.4</v>
      </c>
      <c r="D20" s="319">
        <v>6.3</v>
      </c>
      <c r="E20" s="319">
        <v>6</v>
      </c>
      <c r="F20" s="319">
        <v>6.4</v>
      </c>
      <c r="G20" s="320">
        <v>6.4</v>
      </c>
      <c r="H20" s="319">
        <v>6.8</v>
      </c>
      <c r="I20" s="320">
        <v>7.1</v>
      </c>
    </row>
    <row r="21" spans="1:9" ht="58.5" x14ac:dyDescent="0.2">
      <c r="A21" s="35" t="s">
        <v>130</v>
      </c>
      <c r="B21" s="53" t="s">
        <v>18</v>
      </c>
      <c r="C21" s="320">
        <v>1059</v>
      </c>
      <c r="D21" s="319">
        <v>1395.4</v>
      </c>
      <c r="E21" s="319">
        <v>1231.3</v>
      </c>
      <c r="F21" s="319">
        <v>1290</v>
      </c>
      <c r="G21" s="320">
        <v>1292.5999999999999</v>
      </c>
      <c r="H21" s="319">
        <v>1386.4</v>
      </c>
      <c r="I21" s="320">
        <v>1415.5</v>
      </c>
    </row>
    <row r="22" spans="1:9" ht="44.25" customHeight="1" x14ac:dyDescent="0.2">
      <c r="A22" s="84" t="s">
        <v>151</v>
      </c>
      <c r="B22" s="56" t="s">
        <v>18</v>
      </c>
      <c r="C22" s="321">
        <v>165.3</v>
      </c>
      <c r="D22" s="321">
        <v>127.9</v>
      </c>
      <c r="E22" s="321">
        <v>78.5</v>
      </c>
      <c r="F22" s="321">
        <v>79.400000000000006</v>
      </c>
      <c r="G22" s="322">
        <v>84.7</v>
      </c>
      <c r="H22" s="322">
        <v>105.8</v>
      </c>
      <c r="I22" s="322">
        <v>128.19999999999999</v>
      </c>
    </row>
    <row r="23" spans="1:9" ht="18.75" x14ac:dyDescent="0.2">
      <c r="A23" s="415" t="s">
        <v>22</v>
      </c>
      <c r="B23" s="416"/>
      <c r="C23" s="416"/>
      <c r="D23" s="416"/>
      <c r="E23" s="416"/>
      <c r="F23" s="416"/>
      <c r="G23" s="416"/>
      <c r="H23" s="416"/>
      <c r="I23" s="417"/>
    </row>
    <row r="24" spans="1:9" ht="18.75" x14ac:dyDescent="0.2">
      <c r="A24" s="85" t="s">
        <v>108</v>
      </c>
      <c r="B24" s="57"/>
      <c r="C24" s="57"/>
      <c r="D24" s="57"/>
      <c r="E24" s="57"/>
      <c r="F24" s="57"/>
      <c r="G24" s="57"/>
      <c r="H24" s="57"/>
      <c r="I24" s="57"/>
    </row>
    <row r="25" spans="1:9" ht="44.25" customHeight="1" x14ac:dyDescent="0.2">
      <c r="A25" s="65" t="s">
        <v>116</v>
      </c>
      <c r="B25" s="53" t="s">
        <v>18</v>
      </c>
      <c r="C25" s="323"/>
      <c r="D25" s="323"/>
      <c r="E25" s="323"/>
      <c r="F25" s="323"/>
      <c r="G25" s="323"/>
      <c r="H25" s="323"/>
      <c r="I25" s="323"/>
    </row>
    <row r="26" spans="1:9" ht="18.75" x14ac:dyDescent="0.2">
      <c r="A26" s="65" t="s">
        <v>110</v>
      </c>
      <c r="B26" s="54" t="s">
        <v>20</v>
      </c>
      <c r="C26" s="323"/>
      <c r="D26" s="323"/>
      <c r="E26" s="323"/>
      <c r="F26" s="323"/>
      <c r="G26" s="323"/>
      <c r="H26" s="323"/>
      <c r="I26" s="323"/>
    </row>
    <row r="27" spans="1:9" ht="18.75" x14ac:dyDescent="0.2">
      <c r="A27" s="66" t="s">
        <v>39</v>
      </c>
      <c r="B27" s="53"/>
      <c r="C27" s="323"/>
      <c r="D27" s="323"/>
      <c r="E27" s="323"/>
      <c r="F27" s="323"/>
      <c r="G27" s="323"/>
      <c r="H27" s="323"/>
      <c r="I27" s="323"/>
    </row>
    <row r="28" spans="1:9" ht="18.75" x14ac:dyDescent="0.2">
      <c r="A28" s="64" t="s">
        <v>23</v>
      </c>
      <c r="B28" s="53"/>
      <c r="C28" s="319"/>
      <c r="D28" s="319"/>
      <c r="E28" s="319"/>
      <c r="F28" s="319"/>
      <c r="G28" s="324"/>
      <c r="H28" s="319"/>
      <c r="I28" s="324"/>
    </row>
    <row r="29" spans="1:9" ht="37.5" x14ac:dyDescent="0.2">
      <c r="A29" s="67" t="s">
        <v>115</v>
      </c>
      <c r="B29" s="53" t="s">
        <v>18</v>
      </c>
      <c r="C29" s="319"/>
      <c r="D29" s="319"/>
      <c r="E29" s="319"/>
      <c r="F29" s="319"/>
      <c r="G29" s="324"/>
      <c r="H29" s="319"/>
      <c r="I29" s="324"/>
    </row>
    <row r="30" spans="1:9" ht="18.75" x14ac:dyDescent="0.2">
      <c r="A30" s="67" t="s">
        <v>3</v>
      </c>
      <c r="B30" s="53" t="s">
        <v>20</v>
      </c>
      <c r="C30" s="319"/>
      <c r="D30" s="319"/>
      <c r="E30" s="319"/>
      <c r="F30" s="319"/>
      <c r="G30" s="324"/>
      <c r="H30" s="319"/>
      <c r="I30" s="324"/>
    </row>
    <row r="31" spans="1:9" ht="18.75" x14ac:dyDescent="0.2">
      <c r="A31" s="64" t="s">
        <v>24</v>
      </c>
      <c r="B31" s="53"/>
      <c r="C31" s="319"/>
      <c r="D31" s="319"/>
      <c r="E31" s="319"/>
      <c r="F31" s="319"/>
      <c r="G31" s="324"/>
      <c r="H31" s="319"/>
      <c r="I31" s="324"/>
    </row>
    <row r="32" spans="1:9" ht="37.5" x14ac:dyDescent="0.2">
      <c r="A32" s="67" t="s">
        <v>115</v>
      </c>
      <c r="B32" s="53" t="s">
        <v>18</v>
      </c>
      <c r="C32" s="324">
        <v>1232.3</v>
      </c>
      <c r="D32" s="319">
        <v>1307.4000000000001</v>
      </c>
      <c r="E32" s="381">
        <v>1230</v>
      </c>
      <c r="F32" s="319">
        <v>1394.6</v>
      </c>
      <c r="G32" s="378">
        <v>1395</v>
      </c>
      <c r="H32" s="319">
        <v>1542.9</v>
      </c>
      <c r="I32" s="324">
        <v>1653.1</v>
      </c>
    </row>
    <row r="33" spans="1:9" ht="18.75" x14ac:dyDescent="0.2">
      <c r="A33" s="67" t="s">
        <v>3</v>
      </c>
      <c r="B33" s="53" t="s">
        <v>20</v>
      </c>
      <c r="C33" s="319">
        <v>105.1</v>
      </c>
      <c r="D33" s="319">
        <v>105.3</v>
      </c>
      <c r="E33" s="319">
        <v>87.63</v>
      </c>
      <c r="F33" s="320">
        <v>104.6</v>
      </c>
      <c r="G33" s="324">
        <v>104.7</v>
      </c>
      <c r="H33" s="319">
        <v>103.01</v>
      </c>
      <c r="I33" s="324">
        <v>100.4</v>
      </c>
    </row>
    <row r="34" spans="1:9" ht="37.5" customHeight="1" x14ac:dyDescent="0.2">
      <c r="A34" s="64" t="s">
        <v>25</v>
      </c>
      <c r="B34" s="53"/>
      <c r="C34" s="319"/>
      <c r="D34" s="319"/>
      <c r="E34" s="319"/>
      <c r="F34" s="319"/>
      <c r="G34" s="324"/>
      <c r="H34" s="319"/>
      <c r="I34" s="324"/>
    </row>
    <row r="35" spans="1:9" ht="37.5" x14ac:dyDescent="0.2">
      <c r="A35" s="67" t="s">
        <v>115</v>
      </c>
      <c r="B35" s="53" t="s">
        <v>18</v>
      </c>
      <c r="C35" s="319"/>
      <c r="D35" s="319"/>
      <c r="E35" s="319"/>
      <c r="F35" s="319"/>
      <c r="G35" s="324"/>
      <c r="H35" s="319"/>
      <c r="I35" s="324"/>
    </row>
    <row r="36" spans="1:9" ht="18.75" x14ac:dyDescent="0.2">
      <c r="A36" s="67" t="s">
        <v>3</v>
      </c>
      <c r="B36" s="53" t="s">
        <v>20</v>
      </c>
      <c r="C36" s="319"/>
      <c r="D36" s="319"/>
      <c r="E36" s="319"/>
      <c r="F36" s="319"/>
      <c r="G36" s="324"/>
      <c r="H36" s="319"/>
      <c r="I36" s="324"/>
    </row>
    <row r="37" spans="1:9" ht="18.75" x14ac:dyDescent="0.2">
      <c r="A37" s="68" t="s">
        <v>26</v>
      </c>
      <c r="B37" s="55"/>
      <c r="C37" s="319"/>
      <c r="D37" s="319"/>
      <c r="E37" s="319"/>
      <c r="F37" s="325"/>
      <c r="G37" s="319"/>
      <c r="H37" s="325"/>
      <c r="I37" s="319"/>
    </row>
    <row r="38" spans="1:9" ht="18.75" x14ac:dyDescent="0.2">
      <c r="A38" s="69" t="s">
        <v>27</v>
      </c>
      <c r="B38" s="53" t="s">
        <v>18</v>
      </c>
      <c r="C38" s="319"/>
      <c r="D38" s="319"/>
      <c r="E38" s="319"/>
      <c r="F38" s="319"/>
      <c r="G38" s="320"/>
      <c r="H38" s="319"/>
      <c r="I38" s="320"/>
    </row>
    <row r="39" spans="1:9" ht="37.5" x14ac:dyDescent="0.2">
      <c r="A39" s="69" t="s">
        <v>4</v>
      </c>
      <c r="B39" s="53" t="s">
        <v>20</v>
      </c>
      <c r="C39" s="319">
        <v>139.1</v>
      </c>
      <c r="D39" s="395">
        <v>110.2</v>
      </c>
      <c r="E39" s="319">
        <v>86.45</v>
      </c>
      <c r="F39" s="319">
        <v>99.06</v>
      </c>
      <c r="G39" s="324">
        <v>99.1</v>
      </c>
      <c r="H39" s="319">
        <v>102.08</v>
      </c>
      <c r="I39" s="324">
        <v>103.39</v>
      </c>
    </row>
    <row r="40" spans="1:9" ht="18.75" x14ac:dyDescent="0.2">
      <c r="A40" s="70" t="s">
        <v>28</v>
      </c>
      <c r="B40" s="55"/>
      <c r="C40" s="319"/>
      <c r="D40" s="319"/>
      <c r="E40" s="319"/>
      <c r="F40" s="325"/>
      <c r="G40" s="319"/>
      <c r="H40" s="325"/>
      <c r="I40" s="319"/>
    </row>
    <row r="41" spans="1:9" ht="37.5" x14ac:dyDescent="0.2">
      <c r="A41" s="71" t="s">
        <v>5</v>
      </c>
      <c r="B41" s="53" t="s">
        <v>18</v>
      </c>
      <c r="C41" s="319"/>
      <c r="D41" s="319"/>
      <c r="E41" s="319"/>
      <c r="F41" s="319"/>
      <c r="G41" s="326"/>
      <c r="H41" s="319"/>
      <c r="I41" s="326"/>
    </row>
    <row r="42" spans="1:9" ht="18.75" x14ac:dyDescent="0.2">
      <c r="A42" s="71" t="s">
        <v>29</v>
      </c>
      <c r="B42" s="53" t="s">
        <v>30</v>
      </c>
      <c r="C42" s="324">
        <v>3509</v>
      </c>
      <c r="D42" s="319">
        <v>3038</v>
      </c>
      <c r="E42" s="319">
        <v>3189.9</v>
      </c>
      <c r="F42" s="319">
        <v>3349</v>
      </c>
      <c r="G42" s="378">
        <v>3380</v>
      </c>
      <c r="H42" s="319">
        <v>3516</v>
      </c>
      <c r="I42" s="378">
        <v>3692</v>
      </c>
    </row>
    <row r="43" spans="1:9" ht="18.75" x14ac:dyDescent="0.2">
      <c r="A43" s="71" t="s">
        <v>31</v>
      </c>
      <c r="B43" s="53" t="s">
        <v>30</v>
      </c>
      <c r="C43" s="324">
        <v>0.12</v>
      </c>
      <c r="D43" s="379">
        <v>0.1</v>
      </c>
      <c r="E43" s="379">
        <v>0.11</v>
      </c>
      <c r="F43" s="379">
        <v>0.12</v>
      </c>
      <c r="G43" s="380">
        <v>0.12</v>
      </c>
      <c r="H43" s="379">
        <v>0.12</v>
      </c>
      <c r="I43" s="380">
        <v>0.13</v>
      </c>
    </row>
    <row r="44" spans="1:9" ht="18.75" x14ac:dyDescent="0.2">
      <c r="A44" s="70" t="s">
        <v>32</v>
      </c>
      <c r="B44" s="55"/>
      <c r="C44" s="319"/>
      <c r="D44" s="319"/>
      <c r="E44" s="319"/>
      <c r="F44" s="325"/>
      <c r="G44" s="324"/>
      <c r="H44" s="325"/>
      <c r="I44" s="324"/>
    </row>
    <row r="45" spans="1:9" ht="18.75" x14ac:dyDescent="0.2">
      <c r="A45" s="71" t="s">
        <v>33</v>
      </c>
      <c r="B45" s="53" t="s">
        <v>18</v>
      </c>
      <c r="C45" s="319">
        <v>1769.9</v>
      </c>
      <c r="D45" s="319">
        <v>1984.3</v>
      </c>
      <c r="E45" s="319">
        <v>1999.5</v>
      </c>
      <c r="F45" s="319">
        <v>2050.1999999999998</v>
      </c>
      <c r="G45" s="378">
        <v>2060</v>
      </c>
      <c r="H45" s="319">
        <v>2089</v>
      </c>
      <c r="I45" s="378">
        <v>2100</v>
      </c>
    </row>
    <row r="46" spans="1:9" ht="18.75" x14ac:dyDescent="0.2">
      <c r="A46" s="71" t="s">
        <v>34</v>
      </c>
      <c r="B46" s="53" t="s">
        <v>20</v>
      </c>
      <c r="C46" s="319">
        <v>100</v>
      </c>
      <c r="D46" s="319">
        <v>100</v>
      </c>
      <c r="E46" s="319">
        <v>100</v>
      </c>
      <c r="F46" s="319">
        <v>100</v>
      </c>
      <c r="G46" s="324">
        <v>100</v>
      </c>
      <c r="H46" s="319">
        <v>100</v>
      </c>
      <c r="I46" s="324">
        <v>100</v>
      </c>
    </row>
    <row r="47" spans="1:9" ht="18.75" x14ac:dyDescent="0.2">
      <c r="A47" s="68" t="s">
        <v>35</v>
      </c>
      <c r="B47" s="55"/>
      <c r="C47" s="319"/>
      <c r="D47" s="319"/>
      <c r="E47" s="319"/>
      <c r="F47" s="319"/>
      <c r="G47" s="324"/>
      <c r="H47" s="319"/>
      <c r="I47" s="324"/>
    </row>
    <row r="48" spans="1:9" ht="37.5" x14ac:dyDescent="0.2">
      <c r="A48" s="69" t="s">
        <v>122</v>
      </c>
      <c r="B48" s="53" t="s">
        <v>36</v>
      </c>
      <c r="C48" s="319">
        <v>43</v>
      </c>
      <c r="D48" s="319">
        <v>46</v>
      </c>
      <c r="E48" s="319">
        <v>44</v>
      </c>
      <c r="F48" s="319">
        <v>43</v>
      </c>
      <c r="G48" s="378">
        <v>43</v>
      </c>
      <c r="H48" s="381">
        <v>43</v>
      </c>
      <c r="I48" s="378">
        <v>43</v>
      </c>
    </row>
    <row r="49" spans="1:9" ht="18.75" x14ac:dyDescent="0.2">
      <c r="A49" s="69" t="s">
        <v>109</v>
      </c>
      <c r="B49" s="53"/>
      <c r="C49" s="319"/>
      <c r="D49" s="319"/>
      <c r="E49" s="319"/>
      <c r="F49" s="319"/>
      <c r="G49" s="326"/>
      <c r="H49" s="319"/>
      <c r="I49" s="326"/>
    </row>
    <row r="50" spans="1:9" ht="18.75" x14ac:dyDescent="0.2">
      <c r="A50" s="69" t="s">
        <v>64</v>
      </c>
      <c r="B50" s="53" t="s">
        <v>36</v>
      </c>
      <c r="C50" s="319">
        <v>7</v>
      </c>
      <c r="D50" s="319">
        <v>7</v>
      </c>
      <c r="E50" s="319">
        <v>7</v>
      </c>
      <c r="F50" s="319">
        <v>7</v>
      </c>
      <c r="G50" s="378">
        <v>7</v>
      </c>
      <c r="H50" s="381">
        <v>7</v>
      </c>
      <c r="I50" s="378">
        <v>7</v>
      </c>
    </row>
    <row r="51" spans="1:9" ht="18.75" x14ac:dyDescent="0.2">
      <c r="A51" s="69" t="s">
        <v>105</v>
      </c>
      <c r="B51" s="53" t="s">
        <v>36</v>
      </c>
      <c r="C51" s="319"/>
      <c r="D51" s="319"/>
      <c r="E51" s="319"/>
      <c r="F51" s="319"/>
      <c r="G51" s="326"/>
      <c r="H51" s="319"/>
      <c r="I51" s="326"/>
    </row>
    <row r="52" spans="1:9" ht="18.75" x14ac:dyDescent="0.2">
      <c r="A52" s="69" t="s">
        <v>72</v>
      </c>
      <c r="B52" s="53" t="s">
        <v>36</v>
      </c>
      <c r="C52" s="319"/>
      <c r="D52" s="319"/>
      <c r="E52" s="319"/>
      <c r="F52" s="319"/>
      <c r="G52" s="326"/>
      <c r="H52" s="319"/>
      <c r="I52" s="326"/>
    </row>
    <row r="53" spans="1:9" ht="18.75" x14ac:dyDescent="0.2">
      <c r="A53" s="69" t="s">
        <v>73</v>
      </c>
      <c r="B53" s="53" t="s">
        <v>36</v>
      </c>
      <c r="C53" s="319">
        <v>10</v>
      </c>
      <c r="D53" s="319">
        <v>9</v>
      </c>
      <c r="E53" s="319">
        <v>9</v>
      </c>
      <c r="F53" s="319">
        <v>9</v>
      </c>
      <c r="G53" s="378">
        <v>9</v>
      </c>
      <c r="H53" s="381">
        <v>9</v>
      </c>
      <c r="I53" s="378">
        <v>9</v>
      </c>
    </row>
    <row r="54" spans="1:9" ht="20.25" customHeight="1" x14ac:dyDescent="0.2">
      <c r="A54" s="69" t="s">
        <v>74</v>
      </c>
      <c r="B54" s="53" t="s">
        <v>36</v>
      </c>
      <c r="C54" s="319"/>
      <c r="D54" s="319"/>
      <c r="E54" s="319"/>
      <c r="F54" s="319"/>
      <c r="G54" s="326"/>
      <c r="H54" s="319"/>
      <c r="I54" s="326"/>
    </row>
    <row r="55" spans="1:9" ht="18.75" x14ac:dyDescent="0.2">
      <c r="A55" s="69" t="s">
        <v>28</v>
      </c>
      <c r="B55" s="53" t="s">
        <v>36</v>
      </c>
      <c r="C55" s="319">
        <v>1</v>
      </c>
      <c r="D55" s="319">
        <v>2</v>
      </c>
      <c r="E55" s="319">
        <v>2</v>
      </c>
      <c r="F55" s="319">
        <v>2</v>
      </c>
      <c r="G55" s="378">
        <v>2</v>
      </c>
      <c r="H55" s="381">
        <v>2</v>
      </c>
      <c r="I55" s="378">
        <v>2</v>
      </c>
    </row>
    <row r="56" spans="1:9" ht="18.75" x14ac:dyDescent="0.2">
      <c r="A56" s="69" t="s">
        <v>32</v>
      </c>
      <c r="B56" s="53" t="s">
        <v>36</v>
      </c>
      <c r="C56" s="319">
        <v>22</v>
      </c>
      <c r="D56" s="319">
        <v>23</v>
      </c>
      <c r="E56" s="319">
        <v>22</v>
      </c>
      <c r="F56" s="319">
        <v>21</v>
      </c>
      <c r="G56" s="378">
        <v>21</v>
      </c>
      <c r="H56" s="381">
        <v>21</v>
      </c>
      <c r="I56" s="378">
        <v>21</v>
      </c>
    </row>
    <row r="57" spans="1:9" ht="18.75" x14ac:dyDescent="0.2">
      <c r="A57" s="69" t="s">
        <v>75</v>
      </c>
      <c r="B57" s="53" t="s">
        <v>36</v>
      </c>
      <c r="C57" s="319">
        <v>2</v>
      </c>
      <c r="D57" s="319">
        <v>3</v>
      </c>
      <c r="E57" s="319">
        <v>3</v>
      </c>
      <c r="F57" s="319">
        <v>3</v>
      </c>
      <c r="G57" s="378">
        <v>3</v>
      </c>
      <c r="H57" s="381">
        <v>3</v>
      </c>
      <c r="I57" s="378">
        <v>3</v>
      </c>
    </row>
    <row r="58" spans="1:9" ht="18.75" x14ac:dyDescent="0.2">
      <c r="A58" s="69" t="s">
        <v>80</v>
      </c>
      <c r="B58" s="53" t="s">
        <v>36</v>
      </c>
      <c r="C58" s="319">
        <v>1</v>
      </c>
      <c r="D58" s="319">
        <v>2</v>
      </c>
      <c r="E58" s="319">
        <v>1</v>
      </c>
      <c r="F58" s="319">
        <v>1</v>
      </c>
      <c r="G58" s="378">
        <v>1</v>
      </c>
      <c r="H58" s="381">
        <v>1</v>
      </c>
      <c r="I58" s="378">
        <v>1</v>
      </c>
    </row>
    <row r="59" spans="1:9" ht="37.5" x14ac:dyDescent="0.2">
      <c r="A59" s="69" t="s">
        <v>123</v>
      </c>
      <c r="B59" s="53" t="s">
        <v>20</v>
      </c>
      <c r="C59" s="319">
        <v>66</v>
      </c>
      <c r="D59" s="319">
        <v>71</v>
      </c>
      <c r="E59" s="319">
        <v>69.8</v>
      </c>
      <c r="F59" s="319">
        <v>70.3</v>
      </c>
      <c r="G59" s="378">
        <v>70</v>
      </c>
      <c r="H59" s="319">
        <v>69.900000000000006</v>
      </c>
      <c r="I59" s="326">
        <v>68.5</v>
      </c>
    </row>
    <row r="60" spans="1:9" ht="19.5" x14ac:dyDescent="0.2">
      <c r="A60" s="92" t="s">
        <v>120</v>
      </c>
      <c r="B60" s="53" t="s">
        <v>36</v>
      </c>
      <c r="C60" s="319">
        <v>27</v>
      </c>
      <c r="D60" s="319">
        <v>30</v>
      </c>
      <c r="E60" s="319">
        <v>26</v>
      </c>
      <c r="F60" s="319">
        <v>25</v>
      </c>
      <c r="G60" s="378">
        <v>25</v>
      </c>
      <c r="H60" s="381">
        <v>24</v>
      </c>
      <c r="I60" s="378">
        <v>24</v>
      </c>
    </row>
    <row r="61" spans="1:9" ht="37.5" x14ac:dyDescent="0.2">
      <c r="A61" s="69" t="s">
        <v>131</v>
      </c>
      <c r="B61" s="53"/>
      <c r="C61" s="319">
        <v>12</v>
      </c>
      <c r="D61" s="319">
        <v>16</v>
      </c>
      <c r="E61" s="319">
        <v>5.0999999999999996</v>
      </c>
      <c r="F61" s="319">
        <v>5.0999999999999996</v>
      </c>
      <c r="G61" s="326">
        <v>5.2</v>
      </c>
      <c r="H61" s="319">
        <v>4.5</v>
      </c>
      <c r="I61" s="326">
        <v>3.8</v>
      </c>
    </row>
    <row r="62" spans="1:9" ht="18.75" x14ac:dyDescent="0.2">
      <c r="A62" s="69" t="s">
        <v>106</v>
      </c>
      <c r="B62" s="53" t="s">
        <v>36</v>
      </c>
      <c r="C62" s="319">
        <v>576</v>
      </c>
      <c r="D62" s="319">
        <v>528</v>
      </c>
      <c r="E62" s="319">
        <v>530</v>
      </c>
      <c r="F62" s="319">
        <v>530</v>
      </c>
      <c r="G62" s="378">
        <v>533</v>
      </c>
      <c r="H62" s="381">
        <v>530</v>
      </c>
      <c r="I62" s="378">
        <v>535</v>
      </c>
    </row>
    <row r="63" spans="1:9" ht="39" x14ac:dyDescent="0.2">
      <c r="A63" s="86" t="s">
        <v>6</v>
      </c>
      <c r="B63" s="56" t="s">
        <v>18</v>
      </c>
      <c r="C63" s="327">
        <v>643.4</v>
      </c>
      <c r="D63" s="327">
        <v>564</v>
      </c>
      <c r="E63" s="396">
        <v>471</v>
      </c>
      <c r="F63" s="396">
        <v>707</v>
      </c>
      <c r="G63" s="397">
        <v>721</v>
      </c>
      <c r="H63" s="397">
        <v>1007</v>
      </c>
      <c r="I63" s="397">
        <v>1019</v>
      </c>
    </row>
    <row r="64" spans="1:9" ht="18.75" x14ac:dyDescent="0.2">
      <c r="A64" s="415" t="s">
        <v>142</v>
      </c>
      <c r="B64" s="416"/>
      <c r="C64" s="416"/>
      <c r="D64" s="416"/>
      <c r="E64" s="416"/>
      <c r="F64" s="416"/>
      <c r="G64" s="416"/>
      <c r="H64" s="416"/>
      <c r="I64" s="417"/>
    </row>
    <row r="65" spans="1:9" ht="19.5" x14ac:dyDescent="0.2">
      <c r="A65" s="83" t="s">
        <v>143</v>
      </c>
      <c r="B65" s="58" t="s">
        <v>38</v>
      </c>
      <c r="C65" s="317">
        <v>30</v>
      </c>
      <c r="D65" s="317">
        <v>29.5</v>
      </c>
      <c r="E65" s="317">
        <v>29.1</v>
      </c>
      <c r="F65" s="328">
        <v>28.7</v>
      </c>
      <c r="G65" s="318">
        <v>28.7</v>
      </c>
      <c r="H65" s="328">
        <v>28.4</v>
      </c>
      <c r="I65" s="318">
        <v>28.2</v>
      </c>
    </row>
    <row r="66" spans="1:9" ht="39" x14ac:dyDescent="0.2">
      <c r="A66" s="83" t="s">
        <v>125</v>
      </c>
      <c r="B66" s="58" t="s">
        <v>38</v>
      </c>
      <c r="C66" s="317">
        <v>7.2</v>
      </c>
      <c r="D66" s="317">
        <v>7</v>
      </c>
      <c r="E66" s="317">
        <v>7</v>
      </c>
      <c r="F66" s="317">
        <v>7</v>
      </c>
      <c r="G66" s="382">
        <v>7</v>
      </c>
      <c r="H66" s="382">
        <v>7</v>
      </c>
      <c r="I66" s="382">
        <v>7</v>
      </c>
    </row>
    <row r="67" spans="1:9" ht="19.5" x14ac:dyDescent="0.2">
      <c r="A67" s="59" t="s">
        <v>39</v>
      </c>
      <c r="B67" s="53"/>
      <c r="C67" s="319"/>
      <c r="D67" s="319"/>
      <c r="E67" s="319"/>
      <c r="F67" s="325"/>
      <c r="G67" s="320"/>
      <c r="H67" s="325"/>
      <c r="I67" s="320"/>
    </row>
    <row r="68" spans="1:9" ht="18.75" x14ac:dyDescent="0.3">
      <c r="A68" s="72" t="s">
        <v>64</v>
      </c>
      <c r="B68" s="53" t="s">
        <v>38</v>
      </c>
      <c r="C68" s="333">
        <v>0.75</v>
      </c>
      <c r="D68" s="319">
        <v>0.64900000000000002</v>
      </c>
      <c r="E68" s="319">
        <v>0.68799999999999994</v>
      </c>
      <c r="F68" s="319">
        <v>0.67100000000000004</v>
      </c>
      <c r="G68" s="333">
        <v>0.67600000000000005</v>
      </c>
      <c r="H68" s="333">
        <v>0.66300000000000003</v>
      </c>
      <c r="I68" s="333">
        <v>0.66200000000000003</v>
      </c>
    </row>
    <row r="69" spans="1:9" ht="18.75" x14ac:dyDescent="0.2">
      <c r="A69" s="60" t="s">
        <v>84</v>
      </c>
      <c r="B69" s="53" t="s">
        <v>38</v>
      </c>
      <c r="C69" s="319">
        <v>0.121</v>
      </c>
      <c r="D69" s="319">
        <v>0.124</v>
      </c>
      <c r="E69" s="319">
        <v>0.122</v>
      </c>
      <c r="F69" s="319">
        <v>0.121</v>
      </c>
      <c r="G69" s="333">
        <v>0.121</v>
      </c>
      <c r="H69" s="333">
        <v>0.121</v>
      </c>
      <c r="I69" s="333">
        <v>0.121</v>
      </c>
    </row>
    <row r="70" spans="1:9" ht="18.75" x14ac:dyDescent="0.3">
      <c r="A70" s="73" t="s">
        <v>72</v>
      </c>
      <c r="B70" s="53" t="s">
        <v>38</v>
      </c>
      <c r="C70" s="319"/>
      <c r="D70" s="319"/>
      <c r="E70" s="319"/>
      <c r="F70" s="319"/>
      <c r="G70" s="320"/>
      <c r="H70" s="319"/>
      <c r="I70" s="320"/>
    </row>
    <row r="71" spans="1:9" ht="18.75" x14ac:dyDescent="0.3">
      <c r="A71" s="73" t="s">
        <v>73</v>
      </c>
      <c r="B71" s="53" t="s">
        <v>38</v>
      </c>
      <c r="C71" s="319">
        <v>0.38300000000000001</v>
      </c>
      <c r="D71" s="319">
        <v>0.38800000000000001</v>
      </c>
      <c r="E71" s="319">
        <v>0.29699999999999999</v>
      </c>
      <c r="F71" s="319">
        <v>0.30599999999999999</v>
      </c>
      <c r="G71" s="333">
        <v>0.307</v>
      </c>
      <c r="H71" s="333">
        <v>0.315</v>
      </c>
      <c r="I71" s="333">
        <v>0.315</v>
      </c>
    </row>
    <row r="72" spans="1:9" ht="18.75" x14ac:dyDescent="0.3">
      <c r="A72" s="73" t="s">
        <v>74</v>
      </c>
      <c r="B72" s="53" t="s">
        <v>38</v>
      </c>
      <c r="C72" s="333">
        <v>0.09</v>
      </c>
      <c r="D72" s="319">
        <v>8.6999999999999994E-2</v>
      </c>
      <c r="E72" s="319">
        <v>8.4000000000000005E-2</v>
      </c>
      <c r="F72" s="319">
        <v>8.4000000000000005E-2</v>
      </c>
      <c r="G72" s="333">
        <v>8.4000000000000005E-2</v>
      </c>
      <c r="H72" s="333">
        <v>8.4000000000000005E-2</v>
      </c>
      <c r="I72" s="333">
        <v>8.4000000000000005E-2</v>
      </c>
    </row>
    <row r="73" spans="1:9" ht="18.75" x14ac:dyDescent="0.3">
      <c r="A73" s="73" t="s">
        <v>28</v>
      </c>
      <c r="B73" s="53" t="s">
        <v>38</v>
      </c>
      <c r="C73" s="319">
        <v>7.5999999999999998E-2</v>
      </c>
      <c r="D73" s="319">
        <v>7.0999999999999994E-2</v>
      </c>
      <c r="E73" s="319">
        <v>7.0999999999999994E-2</v>
      </c>
      <c r="F73" s="319">
        <v>7.0999999999999994E-2</v>
      </c>
      <c r="G73" s="333">
        <v>7.0999999999999994E-2</v>
      </c>
      <c r="H73" s="333">
        <v>7.0999999999999994E-2</v>
      </c>
      <c r="I73" s="333">
        <v>7.0999999999999994E-2</v>
      </c>
    </row>
    <row r="74" spans="1:9" ht="56.25" x14ac:dyDescent="0.2">
      <c r="A74" s="61" t="s">
        <v>2</v>
      </c>
      <c r="B74" s="53" t="s">
        <v>38</v>
      </c>
      <c r="C74" s="319">
        <v>0.372</v>
      </c>
      <c r="D74" s="319">
        <v>0.35899999999999999</v>
      </c>
      <c r="E74" s="333">
        <v>0.34</v>
      </c>
      <c r="F74" s="333">
        <v>0.38800000000000001</v>
      </c>
      <c r="G74" s="333">
        <v>0.38800000000000001</v>
      </c>
      <c r="H74" s="333">
        <v>0.34200000000000003</v>
      </c>
      <c r="I74" s="333">
        <v>0.34300000000000003</v>
      </c>
    </row>
    <row r="75" spans="1:9" ht="18.75" x14ac:dyDescent="0.3">
      <c r="A75" s="73" t="s">
        <v>75</v>
      </c>
      <c r="B75" s="53" t="s">
        <v>38</v>
      </c>
      <c r="C75" s="333">
        <v>0.41</v>
      </c>
      <c r="D75" s="319">
        <v>0.41499999999999998</v>
      </c>
      <c r="E75" s="319">
        <v>0.39700000000000002</v>
      </c>
      <c r="F75" s="319">
        <v>0.40699999999999997</v>
      </c>
      <c r="G75" s="333">
        <v>0.40699999999999997</v>
      </c>
      <c r="H75" s="333">
        <v>0.40699999999999997</v>
      </c>
      <c r="I75" s="333">
        <v>0.40699999999999997</v>
      </c>
    </row>
    <row r="76" spans="1:9" ht="37.5" x14ac:dyDescent="0.2">
      <c r="A76" s="61" t="s">
        <v>71</v>
      </c>
      <c r="B76" s="53" t="s">
        <v>38</v>
      </c>
      <c r="C76" s="319">
        <v>0.53600000000000003</v>
      </c>
      <c r="D76" s="319">
        <v>0.54100000000000004</v>
      </c>
      <c r="E76" s="319">
        <v>0.54900000000000004</v>
      </c>
      <c r="F76" s="319">
        <v>0.54900000000000004</v>
      </c>
      <c r="G76" s="333">
        <v>0.54900000000000004</v>
      </c>
      <c r="H76" s="333">
        <v>0.54900000000000004</v>
      </c>
      <c r="I76" s="333">
        <v>0.54900000000000004</v>
      </c>
    </row>
    <row r="77" spans="1:9" ht="18.75" x14ac:dyDescent="0.3">
      <c r="A77" s="73" t="s">
        <v>76</v>
      </c>
      <c r="B77" s="53" t="s">
        <v>38</v>
      </c>
      <c r="C77" s="333">
        <v>1.76</v>
      </c>
      <c r="D77" s="319">
        <v>1.7869999999999999</v>
      </c>
      <c r="E77" s="319">
        <v>1.7789999999999999</v>
      </c>
      <c r="F77" s="319">
        <v>1.7789999999999999</v>
      </c>
      <c r="G77" s="333">
        <v>1.7789999999999999</v>
      </c>
      <c r="H77" s="333">
        <v>1.7789999999999999</v>
      </c>
      <c r="I77" s="333">
        <v>1.7789999999999999</v>
      </c>
    </row>
    <row r="78" spans="1:9" ht="18.75" x14ac:dyDescent="0.3">
      <c r="A78" s="73" t="s">
        <v>77</v>
      </c>
      <c r="B78" s="53" t="s">
        <v>38</v>
      </c>
      <c r="C78" s="319">
        <v>0.99099999999999999</v>
      </c>
      <c r="D78" s="319">
        <v>0.94599999999999995</v>
      </c>
      <c r="E78" s="319">
        <v>0.93899999999999995</v>
      </c>
      <c r="F78" s="319">
        <v>0.94199999999999995</v>
      </c>
      <c r="G78" s="333">
        <v>0.94199999999999995</v>
      </c>
      <c r="H78" s="333">
        <v>0.94299999999999995</v>
      </c>
      <c r="I78" s="333">
        <v>0.94399999999999995</v>
      </c>
    </row>
    <row r="79" spans="1:9" ht="37.5" x14ac:dyDescent="0.3">
      <c r="A79" s="74" t="s">
        <v>78</v>
      </c>
      <c r="B79" s="53" t="s">
        <v>38</v>
      </c>
      <c r="C79" s="319">
        <v>0.28399999999999997</v>
      </c>
      <c r="D79" s="319">
        <v>0.25900000000000001</v>
      </c>
      <c r="E79" s="319">
        <v>0.29299999999999998</v>
      </c>
      <c r="F79" s="319">
        <v>0.29299999999999998</v>
      </c>
      <c r="G79" s="333">
        <v>0.29299999999999998</v>
      </c>
      <c r="H79" s="333">
        <v>0.29299999999999998</v>
      </c>
      <c r="I79" s="333">
        <v>0.29299999999999998</v>
      </c>
    </row>
    <row r="80" spans="1:9" ht="18.75" x14ac:dyDescent="0.3">
      <c r="A80" s="73" t="s">
        <v>80</v>
      </c>
      <c r="B80" s="53" t="s">
        <v>38</v>
      </c>
      <c r="C80" s="319">
        <v>1.427</v>
      </c>
      <c r="D80" s="319">
        <v>1.3740000000000001</v>
      </c>
      <c r="E80" s="319">
        <v>1.4410000000000001</v>
      </c>
      <c r="F80" s="319">
        <v>1.389</v>
      </c>
      <c r="G80" s="333">
        <v>1.383</v>
      </c>
      <c r="H80" s="333">
        <v>1.4330000000000001</v>
      </c>
      <c r="I80" s="333">
        <v>1.4319999999999999</v>
      </c>
    </row>
    <row r="81" spans="1:9" ht="54.75" customHeight="1" x14ac:dyDescent="0.3">
      <c r="A81" s="75" t="s">
        <v>88</v>
      </c>
      <c r="B81" s="53" t="s">
        <v>38</v>
      </c>
      <c r="C81" s="319">
        <v>2.2320000000000002</v>
      </c>
      <c r="D81" s="319">
        <v>2.2530000000000001</v>
      </c>
      <c r="E81" s="319">
        <v>2.2919999999999998</v>
      </c>
      <c r="F81" s="319">
        <v>2.2919999999999998</v>
      </c>
      <c r="G81" s="333">
        <v>2.2919999999999998</v>
      </c>
      <c r="H81" s="333">
        <v>2.2919999999999998</v>
      </c>
      <c r="I81" s="333">
        <v>2.2919999999999998</v>
      </c>
    </row>
    <row r="82" spans="1:9" ht="18.75" x14ac:dyDescent="0.3">
      <c r="A82" s="76" t="s">
        <v>79</v>
      </c>
      <c r="B82" s="53"/>
      <c r="C82" s="319"/>
      <c r="D82" s="319"/>
      <c r="E82" s="319"/>
      <c r="F82" s="319"/>
      <c r="G82" s="320"/>
      <c r="H82" s="319"/>
      <c r="I82" s="320"/>
    </row>
    <row r="83" spans="1:9" ht="18.75" x14ac:dyDescent="0.3">
      <c r="A83" s="77" t="s">
        <v>76</v>
      </c>
      <c r="B83" s="53" t="s">
        <v>38</v>
      </c>
      <c r="C83" s="319">
        <v>1.653</v>
      </c>
      <c r="D83" s="319">
        <v>1.694</v>
      </c>
      <c r="E83" s="319">
        <v>1.6850000000000001</v>
      </c>
      <c r="F83" s="319">
        <v>1.6850000000000001</v>
      </c>
      <c r="G83" s="333">
        <v>1.6850000000000001</v>
      </c>
      <c r="H83" s="333">
        <v>1.6850000000000001</v>
      </c>
      <c r="I83" s="333">
        <v>1.6850000000000001</v>
      </c>
    </row>
    <row r="84" spans="1:9" ht="18.75" x14ac:dyDescent="0.3">
      <c r="A84" s="52" t="s">
        <v>81</v>
      </c>
      <c r="B84" s="53" t="s">
        <v>38</v>
      </c>
      <c r="C84" s="319">
        <v>0.28100000000000003</v>
      </c>
      <c r="D84" s="319">
        <v>0.25700000000000001</v>
      </c>
      <c r="E84" s="319">
        <v>0.29299999999999998</v>
      </c>
      <c r="F84" s="319">
        <v>0.29299999999999998</v>
      </c>
      <c r="G84" s="333">
        <v>0.29299999999999998</v>
      </c>
      <c r="H84" s="333">
        <v>0.29299999999999998</v>
      </c>
      <c r="I84" s="333">
        <v>0.29299999999999998</v>
      </c>
    </row>
    <row r="85" spans="1:9" ht="18.75" x14ac:dyDescent="0.3">
      <c r="A85" s="52" t="s">
        <v>82</v>
      </c>
      <c r="B85" s="53" t="s">
        <v>38</v>
      </c>
      <c r="C85" s="319"/>
      <c r="D85" s="319"/>
      <c r="E85" s="319"/>
      <c r="F85" s="319"/>
      <c r="G85" s="320"/>
      <c r="H85" s="319"/>
      <c r="I85" s="320"/>
    </row>
    <row r="86" spans="1:9" ht="18.75" x14ac:dyDescent="0.3">
      <c r="A86" s="52" t="s">
        <v>83</v>
      </c>
      <c r="B86" s="53" t="s">
        <v>37</v>
      </c>
      <c r="C86" s="319">
        <v>0.29799999999999999</v>
      </c>
      <c r="D86" s="319">
        <v>0.30199999999999999</v>
      </c>
      <c r="E86" s="319">
        <v>0.314</v>
      </c>
      <c r="F86" s="319">
        <v>0.314</v>
      </c>
      <c r="G86" s="333">
        <v>0.314</v>
      </c>
      <c r="H86" s="333">
        <v>0.314</v>
      </c>
      <c r="I86" s="333">
        <v>0.314</v>
      </c>
    </row>
    <row r="87" spans="1:9" ht="56.25" x14ac:dyDescent="0.3">
      <c r="A87" s="78" t="s">
        <v>124</v>
      </c>
      <c r="B87" s="53" t="s">
        <v>38</v>
      </c>
      <c r="C87" s="319">
        <v>1.361</v>
      </c>
      <c r="D87" s="319">
        <v>1.3580000000000001</v>
      </c>
      <c r="E87" s="319">
        <v>1.3480000000000001</v>
      </c>
      <c r="F87" s="333">
        <v>1.34</v>
      </c>
      <c r="G87" s="333">
        <v>1.35</v>
      </c>
      <c r="H87" s="333">
        <v>1.35</v>
      </c>
      <c r="I87" s="333">
        <v>1.355</v>
      </c>
    </row>
    <row r="88" spans="1:9" ht="19.5" x14ac:dyDescent="0.2">
      <c r="A88" s="59" t="s">
        <v>39</v>
      </c>
      <c r="B88" s="53"/>
      <c r="C88" s="319"/>
      <c r="D88" s="319"/>
      <c r="E88" s="319"/>
      <c r="F88" s="319"/>
      <c r="G88" s="320"/>
      <c r="H88" s="319"/>
      <c r="I88" s="320"/>
    </row>
    <row r="89" spans="1:9" ht="18.75" x14ac:dyDescent="0.3">
      <c r="A89" s="79" t="s">
        <v>64</v>
      </c>
      <c r="B89" s="53" t="s">
        <v>38</v>
      </c>
      <c r="C89" s="319">
        <v>0.182</v>
      </c>
      <c r="D89" s="319">
        <v>0.21199999999999999</v>
      </c>
      <c r="E89" s="319">
        <v>0.219</v>
      </c>
      <c r="F89" s="333">
        <v>0.21</v>
      </c>
      <c r="G89" s="333">
        <v>0.21</v>
      </c>
      <c r="H89" s="333">
        <v>0.20300000000000001</v>
      </c>
      <c r="I89" s="333">
        <v>0.20399999999999999</v>
      </c>
    </row>
    <row r="90" spans="1:9" ht="18.75" x14ac:dyDescent="0.2">
      <c r="A90" s="80" t="s">
        <v>84</v>
      </c>
      <c r="B90" s="53" t="s">
        <v>37</v>
      </c>
      <c r="C90" s="319"/>
      <c r="D90" s="319"/>
      <c r="E90" s="319"/>
      <c r="F90" s="319"/>
      <c r="G90" s="320"/>
      <c r="H90" s="319"/>
      <c r="I90" s="320"/>
    </row>
    <row r="91" spans="1:9" ht="18.75" x14ac:dyDescent="0.3">
      <c r="A91" s="81" t="s">
        <v>72</v>
      </c>
      <c r="B91" s="53" t="s">
        <v>38</v>
      </c>
      <c r="C91" s="319"/>
      <c r="D91" s="319"/>
      <c r="E91" s="319"/>
      <c r="F91" s="319"/>
      <c r="G91" s="320"/>
      <c r="H91" s="319"/>
      <c r="I91" s="320"/>
    </row>
    <row r="92" spans="1:9" ht="18.75" x14ac:dyDescent="0.3">
      <c r="A92" s="81" t="s">
        <v>73</v>
      </c>
      <c r="B92" s="53" t="s">
        <v>38</v>
      </c>
      <c r="C92" s="333">
        <v>0.38</v>
      </c>
      <c r="D92" s="319">
        <v>0.38500000000000001</v>
      </c>
      <c r="E92" s="319">
        <v>0.29399999999999998</v>
      </c>
      <c r="F92" s="319">
        <v>0.30299999999999999</v>
      </c>
      <c r="G92" s="333">
        <v>0.30399999999999999</v>
      </c>
      <c r="H92" s="333">
        <v>0.312</v>
      </c>
      <c r="I92" s="333">
        <v>0.314</v>
      </c>
    </row>
    <row r="93" spans="1:9" ht="24" customHeight="1" x14ac:dyDescent="0.2">
      <c r="A93" s="62" t="s">
        <v>74</v>
      </c>
      <c r="B93" s="53" t="s">
        <v>38</v>
      </c>
      <c r="C93" s="319"/>
      <c r="D93" s="319"/>
      <c r="E93" s="319"/>
      <c r="F93" s="319"/>
      <c r="G93" s="320"/>
      <c r="H93" s="319"/>
      <c r="I93" s="320"/>
    </row>
    <row r="94" spans="1:9" ht="18.75" x14ac:dyDescent="0.3">
      <c r="A94" s="81" t="s">
        <v>28</v>
      </c>
      <c r="B94" s="53" t="s">
        <v>37</v>
      </c>
      <c r="C94" s="319">
        <v>2.5000000000000001E-2</v>
      </c>
      <c r="D94" s="319">
        <v>2.1000000000000001E-2</v>
      </c>
      <c r="E94" s="319">
        <v>2.1000000000000001E-2</v>
      </c>
      <c r="F94" s="319">
        <v>2.1000000000000001E-2</v>
      </c>
      <c r="G94" s="319">
        <v>2.1000000000000001E-2</v>
      </c>
      <c r="H94" s="333">
        <v>2.1000000000000001E-2</v>
      </c>
      <c r="I94" s="333">
        <v>2.1000000000000001E-2</v>
      </c>
    </row>
    <row r="95" spans="1:9" ht="18.75" x14ac:dyDescent="0.2">
      <c r="A95" s="82" t="s">
        <v>32</v>
      </c>
      <c r="B95" s="53" t="s">
        <v>37</v>
      </c>
      <c r="C95" s="319">
        <v>0.13800000000000001</v>
      </c>
      <c r="D95" s="319">
        <v>0.13600000000000001</v>
      </c>
      <c r="E95" s="319">
        <v>0.13300000000000001</v>
      </c>
      <c r="F95" s="319">
        <v>0.13200000000000001</v>
      </c>
      <c r="G95" s="333">
        <v>0.13200000000000001</v>
      </c>
      <c r="H95" s="333">
        <v>0.13600000000000001</v>
      </c>
      <c r="I95" s="333">
        <v>0.13700000000000001</v>
      </c>
    </row>
    <row r="96" spans="1:9" ht="18.75" x14ac:dyDescent="0.3">
      <c r="A96" s="81" t="s">
        <v>75</v>
      </c>
      <c r="B96" s="53" t="s">
        <v>37</v>
      </c>
      <c r="C96" s="319">
        <v>3.2000000000000001E-2</v>
      </c>
      <c r="D96" s="319">
        <v>4.8000000000000001E-2</v>
      </c>
      <c r="E96" s="319">
        <v>3.7999999999999999E-2</v>
      </c>
      <c r="F96" s="319">
        <v>4.8000000000000001E-2</v>
      </c>
      <c r="G96" s="333">
        <v>4.8000000000000001E-2</v>
      </c>
      <c r="H96" s="333">
        <v>4.8000000000000001E-2</v>
      </c>
      <c r="I96" s="333">
        <v>4.8000000000000001E-2</v>
      </c>
    </row>
    <row r="97" spans="1:10" ht="18.75" x14ac:dyDescent="0.3">
      <c r="A97" s="81" t="s">
        <v>80</v>
      </c>
      <c r="B97" s="53" t="s">
        <v>37</v>
      </c>
      <c r="C97" s="319">
        <v>0.60399999999999998</v>
      </c>
      <c r="D97" s="319">
        <v>0.55600000000000005</v>
      </c>
      <c r="E97" s="319">
        <v>0.64300000000000002</v>
      </c>
      <c r="F97" s="319">
        <v>0.626</v>
      </c>
      <c r="G97" s="333">
        <v>0.63500000000000001</v>
      </c>
      <c r="H97" s="333">
        <v>0.63</v>
      </c>
      <c r="I97" s="333">
        <v>0.63100000000000001</v>
      </c>
    </row>
    <row r="98" spans="1:10" ht="39" x14ac:dyDescent="0.2">
      <c r="A98" s="63" t="s">
        <v>148</v>
      </c>
      <c r="B98" s="53" t="s">
        <v>20</v>
      </c>
      <c r="C98" s="319">
        <v>2.8</v>
      </c>
      <c r="D98" s="319">
        <v>2.9</v>
      </c>
      <c r="E98" s="320">
        <v>3</v>
      </c>
      <c r="F98" s="320">
        <v>3</v>
      </c>
      <c r="G98" s="326">
        <v>3</v>
      </c>
      <c r="H98" s="320">
        <v>3</v>
      </c>
      <c r="I98" s="326">
        <v>3</v>
      </c>
    </row>
    <row r="99" spans="1:10" ht="58.5" x14ac:dyDescent="0.2">
      <c r="A99" s="59" t="s">
        <v>128</v>
      </c>
      <c r="B99" s="53" t="s">
        <v>21</v>
      </c>
      <c r="C99" s="319">
        <v>15975</v>
      </c>
      <c r="D99" s="319">
        <v>16676</v>
      </c>
      <c r="E99" s="319">
        <v>16843</v>
      </c>
      <c r="F99" s="319">
        <v>17515</v>
      </c>
      <c r="G99" s="381">
        <v>17554</v>
      </c>
      <c r="H99" s="381">
        <v>17865</v>
      </c>
      <c r="I99" s="381">
        <v>18580</v>
      </c>
    </row>
    <row r="100" spans="1:10" ht="19.5" x14ac:dyDescent="0.2">
      <c r="A100" s="59" t="s">
        <v>39</v>
      </c>
      <c r="B100" s="53"/>
      <c r="C100" s="319"/>
      <c r="D100" s="319"/>
      <c r="E100" s="319"/>
      <c r="F100" s="325"/>
      <c r="G100" s="320"/>
      <c r="H100" s="325"/>
      <c r="I100" s="320"/>
    </row>
    <row r="101" spans="1:10" ht="18.75" x14ac:dyDescent="0.3">
      <c r="A101" s="72" t="s">
        <v>64</v>
      </c>
      <c r="B101" s="53" t="s">
        <v>21</v>
      </c>
      <c r="C101" s="319">
        <v>12518</v>
      </c>
      <c r="D101" s="319">
        <v>15829</v>
      </c>
      <c r="E101" s="319">
        <v>14157</v>
      </c>
      <c r="F101" s="319">
        <v>14642</v>
      </c>
      <c r="G101" s="381">
        <v>14913</v>
      </c>
      <c r="H101" s="381">
        <v>15172</v>
      </c>
      <c r="I101" s="381">
        <v>15585</v>
      </c>
    </row>
    <row r="102" spans="1:10" ht="18.75" x14ac:dyDescent="0.2">
      <c r="A102" s="61" t="s">
        <v>84</v>
      </c>
      <c r="B102" s="53" t="s">
        <v>21</v>
      </c>
      <c r="C102" s="319">
        <v>19519</v>
      </c>
      <c r="D102" s="319">
        <v>19956</v>
      </c>
      <c r="E102" s="319">
        <v>21256</v>
      </c>
      <c r="F102" s="319">
        <v>20902</v>
      </c>
      <c r="G102" s="381">
        <v>20902</v>
      </c>
      <c r="H102" s="381">
        <v>21005</v>
      </c>
      <c r="I102" s="381">
        <v>21095</v>
      </c>
    </row>
    <row r="103" spans="1:10" ht="18.75" x14ac:dyDescent="0.3">
      <c r="A103" s="73" t="s">
        <v>72</v>
      </c>
      <c r="B103" s="53" t="s">
        <v>21</v>
      </c>
      <c r="C103" s="319"/>
      <c r="D103" s="319"/>
      <c r="E103" s="319"/>
      <c r="F103" s="319"/>
      <c r="G103" s="320"/>
      <c r="H103" s="319"/>
      <c r="I103" s="320"/>
    </row>
    <row r="104" spans="1:10" ht="18.75" x14ac:dyDescent="0.3">
      <c r="A104" s="73" t="s">
        <v>73</v>
      </c>
      <c r="B104" s="53" t="s">
        <v>21</v>
      </c>
      <c r="C104" s="319">
        <v>10239</v>
      </c>
      <c r="D104" s="319">
        <v>9986</v>
      </c>
      <c r="E104" s="319">
        <v>8221</v>
      </c>
      <c r="F104" s="319">
        <v>11273</v>
      </c>
      <c r="G104" s="381">
        <v>11296</v>
      </c>
      <c r="H104" s="381">
        <v>11345</v>
      </c>
      <c r="I104" s="381">
        <v>11789</v>
      </c>
    </row>
    <row r="105" spans="1:10" ht="18.75" x14ac:dyDescent="0.3">
      <c r="A105" s="73" t="s">
        <v>74</v>
      </c>
      <c r="B105" s="53" t="s">
        <v>21</v>
      </c>
      <c r="C105" s="319">
        <v>31913</v>
      </c>
      <c r="D105" s="319">
        <v>32330</v>
      </c>
      <c r="E105" s="319">
        <v>33501</v>
      </c>
      <c r="F105" s="319">
        <v>33525</v>
      </c>
      <c r="G105" s="381">
        <v>33525</v>
      </c>
      <c r="H105" s="381">
        <v>33700</v>
      </c>
      <c r="I105" s="381">
        <v>33831</v>
      </c>
    </row>
    <row r="106" spans="1:10" ht="18.75" x14ac:dyDescent="0.3">
      <c r="A106" s="73" t="s">
        <v>28</v>
      </c>
      <c r="B106" s="53" t="s">
        <v>21</v>
      </c>
      <c r="C106" s="319">
        <v>19256</v>
      </c>
      <c r="D106" s="319">
        <v>16762</v>
      </c>
      <c r="E106" s="319">
        <v>16788</v>
      </c>
      <c r="F106" s="319">
        <v>16971</v>
      </c>
      <c r="G106" s="381">
        <v>16971</v>
      </c>
      <c r="H106" s="381">
        <v>17112</v>
      </c>
      <c r="I106" s="381">
        <v>17218</v>
      </c>
      <c r="J106" s="383"/>
    </row>
    <row r="107" spans="1:10" ht="56.25" x14ac:dyDescent="0.2">
      <c r="A107" s="82" t="s">
        <v>2</v>
      </c>
      <c r="B107" s="53" t="s">
        <v>21</v>
      </c>
      <c r="C107" s="319">
        <v>10950</v>
      </c>
      <c r="D107" s="319">
        <v>12063</v>
      </c>
      <c r="E107" s="319">
        <v>13514</v>
      </c>
      <c r="F107" s="319">
        <v>14066</v>
      </c>
      <c r="G107" s="381">
        <v>14091</v>
      </c>
      <c r="H107" s="381">
        <v>14327</v>
      </c>
      <c r="I107" s="381">
        <v>14770</v>
      </c>
    </row>
    <row r="108" spans="1:10" ht="18.75" x14ac:dyDescent="0.3">
      <c r="A108" s="73" t="s">
        <v>75</v>
      </c>
      <c r="B108" s="53" t="s">
        <v>21</v>
      </c>
      <c r="C108" s="319">
        <v>21311</v>
      </c>
      <c r="D108" s="319">
        <v>21114</v>
      </c>
      <c r="E108" s="319">
        <v>21403</v>
      </c>
      <c r="F108" s="319">
        <v>21146</v>
      </c>
      <c r="G108" s="381">
        <v>21146</v>
      </c>
      <c r="H108" s="381">
        <v>21313</v>
      </c>
      <c r="I108" s="381">
        <v>21402</v>
      </c>
    </row>
    <row r="109" spans="1:10" ht="37.5" x14ac:dyDescent="0.2">
      <c r="A109" s="61" t="s">
        <v>71</v>
      </c>
      <c r="B109" s="53" t="s">
        <v>21</v>
      </c>
      <c r="C109" s="319">
        <v>27834</v>
      </c>
      <c r="D109" s="319">
        <v>28537</v>
      </c>
      <c r="E109" s="319">
        <v>28659</v>
      </c>
      <c r="F109" s="319">
        <v>29039</v>
      </c>
      <c r="G109" s="381">
        <v>29039</v>
      </c>
      <c r="H109" s="381">
        <v>29388</v>
      </c>
      <c r="I109" s="381">
        <v>29730</v>
      </c>
    </row>
    <row r="110" spans="1:10" ht="18.75" x14ac:dyDescent="0.3">
      <c r="A110" s="73" t="s">
        <v>76</v>
      </c>
      <c r="B110" s="53" t="s">
        <v>21</v>
      </c>
      <c r="C110" s="319">
        <v>19080</v>
      </c>
      <c r="D110" s="319">
        <v>18624</v>
      </c>
      <c r="E110" s="319">
        <v>18133</v>
      </c>
      <c r="F110" s="319">
        <v>18882</v>
      </c>
      <c r="G110" s="381">
        <v>18882</v>
      </c>
      <c r="H110" s="381">
        <v>18583</v>
      </c>
      <c r="I110" s="381">
        <v>18592</v>
      </c>
    </row>
    <row r="111" spans="1:10" ht="18.75" x14ac:dyDescent="0.3">
      <c r="A111" s="73" t="s">
        <v>77</v>
      </c>
      <c r="B111" s="53" t="s">
        <v>21</v>
      </c>
      <c r="C111" s="319">
        <v>17332</v>
      </c>
      <c r="D111" s="319">
        <v>20814</v>
      </c>
      <c r="E111" s="319">
        <v>20478</v>
      </c>
      <c r="F111" s="319">
        <v>20896</v>
      </c>
      <c r="G111" s="381">
        <v>20896</v>
      </c>
      <c r="H111" s="381">
        <v>21232</v>
      </c>
      <c r="I111" s="381">
        <v>23460</v>
      </c>
    </row>
    <row r="112" spans="1:10" ht="37.5" x14ac:dyDescent="0.3">
      <c r="A112" s="74" t="s">
        <v>78</v>
      </c>
      <c r="B112" s="53" t="s">
        <v>21</v>
      </c>
      <c r="C112" s="319">
        <v>14507</v>
      </c>
      <c r="D112" s="319">
        <v>15353</v>
      </c>
      <c r="E112" s="319">
        <v>16747</v>
      </c>
      <c r="F112" s="319">
        <v>22883</v>
      </c>
      <c r="G112" s="381">
        <v>22883</v>
      </c>
      <c r="H112" s="381">
        <v>27758</v>
      </c>
      <c r="I112" s="381">
        <v>33165</v>
      </c>
    </row>
    <row r="113" spans="1:9" ht="18.75" x14ac:dyDescent="0.3">
      <c r="A113" s="73" t="s">
        <v>80</v>
      </c>
      <c r="B113" s="53" t="s">
        <v>21</v>
      </c>
      <c r="C113" s="319">
        <v>7178</v>
      </c>
      <c r="D113" s="319">
        <v>7199</v>
      </c>
      <c r="E113" s="319">
        <v>7210</v>
      </c>
      <c r="F113" s="319">
        <v>7250</v>
      </c>
      <c r="G113" s="381">
        <v>7250</v>
      </c>
      <c r="H113" s="381">
        <v>7265</v>
      </c>
      <c r="I113" s="381">
        <v>7290</v>
      </c>
    </row>
    <row r="114" spans="1:9" ht="58.9" customHeight="1" x14ac:dyDescent="0.3">
      <c r="A114" s="75" t="s">
        <v>180</v>
      </c>
      <c r="B114" s="53" t="s">
        <v>21</v>
      </c>
      <c r="C114" s="319">
        <v>19586</v>
      </c>
      <c r="D114" s="319">
        <v>19322</v>
      </c>
      <c r="E114" s="319">
        <v>19182</v>
      </c>
      <c r="F114" s="319">
        <v>20591</v>
      </c>
      <c r="G114" s="381">
        <v>20591</v>
      </c>
      <c r="H114" s="381">
        <v>21024</v>
      </c>
      <c r="I114" s="381">
        <v>21761</v>
      </c>
    </row>
    <row r="115" spans="1:9" ht="18.75" x14ac:dyDescent="0.3">
      <c r="A115" s="76" t="s">
        <v>179</v>
      </c>
      <c r="B115" s="53"/>
      <c r="C115" s="319"/>
      <c r="D115" s="319"/>
      <c r="E115" s="319"/>
      <c r="F115" s="319"/>
      <c r="G115" s="320"/>
      <c r="H115" s="319"/>
      <c r="I115" s="320"/>
    </row>
    <row r="116" spans="1:9" ht="18.75" x14ac:dyDescent="0.3">
      <c r="A116" s="77" t="s">
        <v>76</v>
      </c>
      <c r="B116" s="53" t="s">
        <v>21</v>
      </c>
      <c r="C116" s="319">
        <v>19325</v>
      </c>
      <c r="D116" s="319">
        <v>18761</v>
      </c>
      <c r="E116" s="319">
        <v>18267</v>
      </c>
      <c r="F116" s="319">
        <v>19054</v>
      </c>
      <c r="G116" s="381">
        <v>19054</v>
      </c>
      <c r="H116" s="381">
        <v>18732</v>
      </c>
      <c r="I116" s="381">
        <v>18732</v>
      </c>
    </row>
    <row r="117" spans="1:9" ht="18.75" x14ac:dyDescent="0.3">
      <c r="A117" s="52" t="s">
        <v>81</v>
      </c>
      <c r="B117" s="53" t="s">
        <v>21</v>
      </c>
      <c r="C117" s="319">
        <v>14569</v>
      </c>
      <c r="D117" s="319">
        <v>18050</v>
      </c>
      <c r="E117" s="319">
        <v>17451</v>
      </c>
      <c r="F117" s="319">
        <v>24235</v>
      </c>
      <c r="G117" s="381">
        <v>24235</v>
      </c>
      <c r="H117" s="381">
        <v>29626</v>
      </c>
      <c r="I117" s="381">
        <v>35604</v>
      </c>
    </row>
    <row r="118" spans="1:9" ht="18.75" x14ac:dyDescent="0.3">
      <c r="A118" s="52" t="s">
        <v>82</v>
      </c>
      <c r="B118" s="53" t="s">
        <v>21</v>
      </c>
      <c r="C118" s="319"/>
      <c r="D118" s="319"/>
      <c r="E118" s="319"/>
      <c r="F118" s="319"/>
      <c r="G118" s="320"/>
      <c r="H118" s="319"/>
      <c r="I118" s="320"/>
    </row>
    <row r="119" spans="1:9" ht="18.75" x14ac:dyDescent="0.3">
      <c r="A119" s="52" t="s">
        <v>83</v>
      </c>
      <c r="B119" s="53" t="s">
        <v>21</v>
      </c>
      <c r="C119" s="319">
        <v>25762</v>
      </c>
      <c r="D119" s="319">
        <v>25773</v>
      </c>
      <c r="E119" s="319">
        <v>26366</v>
      </c>
      <c r="F119" s="319">
        <v>26699</v>
      </c>
      <c r="G119" s="381">
        <v>26699</v>
      </c>
      <c r="H119" s="381">
        <v>27039</v>
      </c>
      <c r="I119" s="381">
        <v>27381</v>
      </c>
    </row>
    <row r="120" spans="1:9" ht="60" customHeight="1" x14ac:dyDescent="0.2">
      <c r="A120" s="93" t="s">
        <v>121</v>
      </c>
      <c r="B120" s="53" t="s">
        <v>21</v>
      </c>
      <c r="C120" s="319">
        <v>10546</v>
      </c>
      <c r="D120" s="319">
        <v>10805</v>
      </c>
      <c r="E120" s="319">
        <v>11983</v>
      </c>
      <c r="F120" s="319">
        <v>12302</v>
      </c>
      <c r="G120" s="381">
        <v>12327</v>
      </c>
      <c r="H120" s="381">
        <v>12476</v>
      </c>
      <c r="I120" s="381">
        <v>12750</v>
      </c>
    </row>
    <row r="121" spans="1:9" ht="42.75" customHeight="1" x14ac:dyDescent="0.2">
      <c r="A121" s="95" t="s">
        <v>126</v>
      </c>
      <c r="B121" s="53" t="s">
        <v>18</v>
      </c>
      <c r="C121" s="319">
        <v>1380.3</v>
      </c>
      <c r="D121" s="319">
        <v>1400.8</v>
      </c>
      <c r="E121" s="319">
        <v>1414.8</v>
      </c>
      <c r="F121" s="319">
        <v>1471.3</v>
      </c>
      <c r="G121" s="320">
        <v>1474.6</v>
      </c>
      <c r="H121" s="319">
        <v>1500.7</v>
      </c>
      <c r="I121" s="320">
        <v>1560.8</v>
      </c>
    </row>
    <row r="122" spans="1:9" ht="18.75" x14ac:dyDescent="0.2">
      <c r="A122" s="96" t="s">
        <v>39</v>
      </c>
      <c r="B122" s="53"/>
      <c r="C122" s="319"/>
      <c r="D122" s="319"/>
      <c r="E122" s="319"/>
      <c r="F122" s="319"/>
      <c r="G122" s="320"/>
      <c r="H122" s="319"/>
      <c r="I122" s="320"/>
    </row>
    <row r="123" spans="1:9" ht="37.5" x14ac:dyDescent="0.2">
      <c r="A123" s="96" t="s">
        <v>127</v>
      </c>
      <c r="B123" s="53" t="s">
        <v>18</v>
      </c>
      <c r="C123" s="319">
        <v>96</v>
      </c>
      <c r="D123" s="319">
        <v>114.6</v>
      </c>
      <c r="E123" s="319">
        <v>105.4</v>
      </c>
      <c r="F123" s="319">
        <v>109.5</v>
      </c>
      <c r="G123" s="320">
        <v>109.7</v>
      </c>
      <c r="H123" s="319">
        <v>111.9</v>
      </c>
      <c r="I123" s="320">
        <v>115.1</v>
      </c>
    </row>
    <row r="124" spans="1:9" ht="37.5" x14ac:dyDescent="0.2">
      <c r="A124" s="96" t="s">
        <v>132</v>
      </c>
      <c r="B124" s="53" t="s">
        <v>18</v>
      </c>
      <c r="C124" s="319">
        <v>112.7</v>
      </c>
      <c r="D124" s="319">
        <v>123.2</v>
      </c>
      <c r="E124" s="319">
        <v>116.9</v>
      </c>
      <c r="F124" s="319">
        <v>117.9</v>
      </c>
      <c r="G124" s="320">
        <v>117.9</v>
      </c>
      <c r="H124" s="319">
        <v>120.7</v>
      </c>
      <c r="I124" s="320">
        <v>123.8</v>
      </c>
    </row>
    <row r="125" spans="1:9" ht="37.5" x14ac:dyDescent="0.2">
      <c r="A125" s="96" t="s">
        <v>149</v>
      </c>
      <c r="B125" s="53" t="s">
        <v>18</v>
      </c>
      <c r="C125" s="319">
        <v>524.6</v>
      </c>
      <c r="D125" s="319">
        <v>522.4</v>
      </c>
      <c r="E125" s="319">
        <v>527.6</v>
      </c>
      <c r="F125" s="319">
        <v>566.29999999999995</v>
      </c>
      <c r="G125" s="320">
        <v>566.29999999999995</v>
      </c>
      <c r="H125" s="319">
        <v>578.20000000000005</v>
      </c>
      <c r="I125" s="320">
        <v>598.6</v>
      </c>
    </row>
    <row r="126" spans="1:9" ht="18.75" x14ac:dyDescent="0.2">
      <c r="A126" s="25" t="s">
        <v>40</v>
      </c>
      <c r="B126" s="53" t="s">
        <v>18</v>
      </c>
      <c r="C126" s="319">
        <v>6.4</v>
      </c>
      <c r="D126" s="319">
        <v>2.4</v>
      </c>
      <c r="E126" s="319">
        <v>2.4</v>
      </c>
      <c r="F126" s="319">
        <v>2.4</v>
      </c>
      <c r="G126" s="320">
        <v>2.4</v>
      </c>
      <c r="H126" s="319">
        <v>2.4</v>
      </c>
      <c r="I126" s="320">
        <v>2.4</v>
      </c>
    </row>
    <row r="127" spans="1:9" ht="18.75" x14ac:dyDescent="0.2">
      <c r="A127" s="25" t="s">
        <v>7</v>
      </c>
      <c r="B127" s="53" t="s">
        <v>18</v>
      </c>
      <c r="C127" s="319"/>
      <c r="D127" s="319"/>
      <c r="E127" s="319"/>
      <c r="F127" s="319"/>
      <c r="G127" s="320"/>
      <c r="H127" s="319"/>
      <c r="I127" s="320"/>
    </row>
    <row r="128" spans="1:9" ht="31.5" x14ac:dyDescent="0.2">
      <c r="A128" s="110" t="s">
        <v>161</v>
      </c>
      <c r="B128" s="56" t="s">
        <v>18</v>
      </c>
      <c r="C128" s="327">
        <v>1386.7</v>
      </c>
      <c r="D128" s="327">
        <v>1403.2</v>
      </c>
      <c r="E128" s="327">
        <v>1417.2</v>
      </c>
      <c r="F128" s="327">
        <v>1473.7</v>
      </c>
      <c r="G128" s="322">
        <v>1477</v>
      </c>
      <c r="H128" s="327">
        <v>1503.1</v>
      </c>
      <c r="I128" s="322">
        <v>1563.2</v>
      </c>
    </row>
    <row r="129" spans="1:9" ht="18.75" x14ac:dyDescent="0.2">
      <c r="A129" s="415" t="s">
        <v>176</v>
      </c>
      <c r="B129" s="416"/>
      <c r="C129" s="416"/>
      <c r="D129" s="416"/>
      <c r="E129" s="416"/>
      <c r="F129" s="416"/>
      <c r="G129" s="416"/>
      <c r="H129" s="416"/>
      <c r="I129" s="417"/>
    </row>
    <row r="130" spans="1:9" ht="39" x14ac:dyDescent="0.2">
      <c r="A130" s="111" t="s">
        <v>168</v>
      </c>
      <c r="B130" s="56" t="s">
        <v>18</v>
      </c>
      <c r="C130" s="329">
        <v>109.2</v>
      </c>
      <c r="D130" s="329">
        <v>123.9</v>
      </c>
      <c r="E130" s="329">
        <v>127.2</v>
      </c>
      <c r="F130" s="329">
        <v>135.80000000000001</v>
      </c>
      <c r="G130" s="330">
        <v>138</v>
      </c>
      <c r="H130" s="329">
        <v>137.30000000000001</v>
      </c>
      <c r="I130" s="330">
        <v>141.80000000000001</v>
      </c>
    </row>
    <row r="131" spans="1:9" ht="18.75" x14ac:dyDescent="0.2">
      <c r="A131" s="96" t="s">
        <v>39</v>
      </c>
      <c r="B131" s="56" t="s">
        <v>18</v>
      </c>
      <c r="C131" s="317"/>
      <c r="D131" s="317"/>
      <c r="E131" s="317"/>
      <c r="F131" s="317"/>
      <c r="G131" s="318"/>
      <c r="H131" s="317"/>
      <c r="I131" s="318"/>
    </row>
    <row r="132" spans="1:9" ht="18.75" x14ac:dyDescent="0.2">
      <c r="A132" s="25" t="s">
        <v>166</v>
      </c>
      <c r="B132" s="56" t="s">
        <v>18</v>
      </c>
      <c r="C132" s="319">
        <v>79.3</v>
      </c>
      <c r="D132" s="319">
        <v>79.7</v>
      </c>
      <c r="E132" s="319">
        <v>80.099999999999994</v>
      </c>
      <c r="F132" s="319">
        <v>81.599999999999994</v>
      </c>
      <c r="G132" s="320">
        <v>83.3</v>
      </c>
      <c r="H132" s="319">
        <v>84.8</v>
      </c>
      <c r="I132" s="320">
        <v>88.2</v>
      </c>
    </row>
    <row r="133" spans="1:9" ht="18.75" x14ac:dyDescent="0.2">
      <c r="A133" s="25" t="s">
        <v>167</v>
      </c>
      <c r="B133" s="56"/>
      <c r="C133" s="319"/>
      <c r="D133" s="319"/>
      <c r="E133" s="319"/>
      <c r="F133" s="319"/>
      <c r="G133" s="320"/>
      <c r="H133" s="319"/>
      <c r="I133" s="320"/>
    </row>
    <row r="134" spans="1:9" ht="18.75" x14ac:dyDescent="0.2">
      <c r="A134" s="123" t="s">
        <v>162</v>
      </c>
      <c r="B134" s="56" t="s">
        <v>18</v>
      </c>
      <c r="C134" s="319">
        <v>9.5</v>
      </c>
      <c r="D134" s="319">
        <v>11.4</v>
      </c>
      <c r="E134" s="319">
        <v>12.1</v>
      </c>
      <c r="F134" s="319">
        <v>12.4</v>
      </c>
      <c r="G134" s="320">
        <v>13</v>
      </c>
      <c r="H134" s="319">
        <v>11.9</v>
      </c>
      <c r="I134" s="320">
        <v>12</v>
      </c>
    </row>
    <row r="135" spans="1:9" ht="31.5" x14ac:dyDescent="0.2">
      <c r="A135" s="119" t="s">
        <v>181</v>
      </c>
      <c r="B135" s="56" t="s">
        <v>18</v>
      </c>
      <c r="C135" s="319">
        <v>2307.9</v>
      </c>
      <c r="D135" s="319"/>
      <c r="E135" s="319"/>
      <c r="F135" s="319"/>
      <c r="G135" s="320"/>
      <c r="H135" s="319"/>
      <c r="I135" s="320"/>
    </row>
    <row r="136" spans="1:9" ht="18.75" x14ac:dyDescent="0.2">
      <c r="A136" s="119" t="s">
        <v>178</v>
      </c>
      <c r="B136" s="56" t="s">
        <v>18</v>
      </c>
      <c r="C136" s="319">
        <v>16.100000000000001</v>
      </c>
      <c r="D136" s="319"/>
      <c r="E136" s="319"/>
      <c r="F136" s="319"/>
      <c r="G136" s="320"/>
      <c r="H136" s="319"/>
      <c r="I136" s="320"/>
    </row>
    <row r="137" spans="1:9" ht="18.75" x14ac:dyDescent="0.2">
      <c r="A137" s="123" t="s">
        <v>163</v>
      </c>
      <c r="B137" s="56" t="s">
        <v>18</v>
      </c>
      <c r="C137" s="319">
        <v>1.3</v>
      </c>
      <c r="D137" s="319">
        <v>1.5</v>
      </c>
      <c r="E137" s="319">
        <v>1.8</v>
      </c>
      <c r="F137" s="319">
        <v>2</v>
      </c>
      <c r="G137" s="320">
        <v>2.5</v>
      </c>
      <c r="H137" s="319">
        <v>2.2999999999999998</v>
      </c>
      <c r="I137" s="320">
        <v>2.5</v>
      </c>
    </row>
    <row r="138" spans="1:9" ht="36.6" customHeight="1" x14ac:dyDescent="0.2">
      <c r="A138" s="119" t="s">
        <v>182</v>
      </c>
      <c r="B138" s="56" t="s">
        <v>18</v>
      </c>
      <c r="C138" s="319">
        <v>896.3</v>
      </c>
      <c r="D138" s="319"/>
      <c r="E138" s="319"/>
      <c r="F138" s="319"/>
      <c r="G138" s="320"/>
      <c r="H138" s="319"/>
      <c r="I138" s="320"/>
    </row>
    <row r="139" spans="1:9" ht="18.75" x14ac:dyDescent="0.2">
      <c r="A139" s="25" t="s">
        <v>177</v>
      </c>
      <c r="B139" s="56"/>
      <c r="C139" s="319"/>
      <c r="D139" s="319"/>
      <c r="E139" s="319"/>
      <c r="F139" s="319"/>
      <c r="G139" s="320"/>
      <c r="H139" s="319"/>
      <c r="I139" s="320"/>
    </row>
    <row r="140" spans="1:9" ht="18.75" x14ac:dyDescent="0.2">
      <c r="A140" s="118" t="s">
        <v>164</v>
      </c>
      <c r="B140" s="56" t="s">
        <v>18</v>
      </c>
      <c r="C140" s="327">
        <v>9.1</v>
      </c>
      <c r="D140" s="327">
        <v>9.1999999999999993</v>
      </c>
      <c r="E140" s="327">
        <v>10</v>
      </c>
      <c r="F140" s="327">
        <v>10.5</v>
      </c>
      <c r="G140" s="322">
        <v>10.8</v>
      </c>
      <c r="H140" s="327">
        <v>11</v>
      </c>
      <c r="I140" s="322">
        <v>12</v>
      </c>
    </row>
    <row r="141" spans="1:9" s="122" customFormat="1" ht="33.75" customHeight="1" x14ac:dyDescent="0.2">
      <c r="A141" s="120" t="s">
        <v>165</v>
      </c>
      <c r="B141" s="121" t="s">
        <v>18</v>
      </c>
      <c r="C141" s="331">
        <v>0</v>
      </c>
      <c r="D141" s="331"/>
      <c r="E141" s="331"/>
      <c r="F141" s="331"/>
      <c r="G141" s="332"/>
      <c r="H141" s="331"/>
      <c r="I141" s="332"/>
    </row>
    <row r="142" spans="1:9" s="127" customFormat="1" ht="33.75" customHeight="1" x14ac:dyDescent="0.2">
      <c r="A142" s="334"/>
      <c r="B142" s="335"/>
      <c r="C142" s="336"/>
      <c r="D142" s="336"/>
      <c r="E142" s="336"/>
      <c r="F142" s="336"/>
      <c r="G142" s="337"/>
      <c r="H142" s="336"/>
      <c r="I142" s="337"/>
    </row>
    <row r="143" spans="1:9" s="127" customFormat="1" ht="33.75" customHeight="1" x14ac:dyDescent="0.2">
      <c r="A143" s="418" t="s">
        <v>353</v>
      </c>
      <c r="B143" s="419"/>
      <c r="C143" s="419"/>
      <c r="D143" s="419"/>
      <c r="E143" s="419"/>
      <c r="F143" s="419"/>
      <c r="G143" s="419"/>
      <c r="H143" s="419"/>
      <c r="I143" s="419"/>
    </row>
    <row r="144" spans="1:9" s="127" customFormat="1" ht="33.75" customHeight="1" x14ac:dyDescent="0.2">
      <c r="A144" s="334"/>
      <c r="B144" s="335"/>
      <c r="C144" s="336"/>
      <c r="D144" s="336"/>
      <c r="E144" s="336"/>
      <c r="F144" s="336"/>
      <c r="G144" s="337"/>
      <c r="H144" s="336"/>
      <c r="I144" s="337"/>
    </row>
  </sheetData>
  <mergeCells count="18">
    <mergeCell ref="A9:I9"/>
    <mergeCell ref="A23:I23"/>
    <mergeCell ref="A129:I129"/>
    <mergeCell ref="A64:I64"/>
    <mergeCell ref="A143:I143"/>
    <mergeCell ref="H1:I1"/>
    <mergeCell ref="H2:I2"/>
    <mergeCell ref="A1:F1"/>
    <mergeCell ref="D6:D8"/>
    <mergeCell ref="C6:C8"/>
    <mergeCell ref="E6:E8"/>
    <mergeCell ref="A4:I4"/>
    <mergeCell ref="F7:G7"/>
    <mergeCell ref="H7:H8"/>
    <mergeCell ref="I7:I8"/>
    <mergeCell ref="F6:I6"/>
    <mergeCell ref="A6:A8"/>
    <mergeCell ref="B6:B8"/>
  </mergeCells>
  <phoneticPr fontId="15" type="noConversion"/>
  <printOptions horizontalCentered="1"/>
  <pageMargins left="0.59055118110236227" right="0.39370078740157483" top="0.39370078740157483" bottom="0.39370078740157483" header="0.51181102362204722" footer="0.51181102362204722"/>
  <pageSetup paperSize="9" scale="75" fitToHeight="0" orientation="landscape" r:id="rId1"/>
  <headerFooter alignWithMargins="0"/>
  <rowBreaks count="1" manualBreakCount="1">
    <brk id="2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50"/>
  </sheetPr>
  <dimension ref="A1:AQ40"/>
  <sheetViews>
    <sheetView view="pageBreakPreview" topLeftCell="A25" zoomScaleNormal="75" zoomScaleSheetLayoutView="100" workbookViewId="0">
      <selection activeCell="AG41" sqref="AG41"/>
    </sheetView>
  </sheetViews>
  <sheetFormatPr defaultRowHeight="12.75" x14ac:dyDescent="0.2"/>
  <cols>
    <col min="1" max="1" width="28.28515625" customWidth="1"/>
    <col min="2" max="2" width="9.42578125" customWidth="1"/>
    <col min="3" max="3" width="9.7109375" customWidth="1"/>
    <col min="4" max="4" width="10.42578125" customWidth="1"/>
    <col min="5" max="7" width="9.7109375" customWidth="1"/>
    <col min="8" max="8" width="9.85546875" customWidth="1"/>
    <col min="9" max="9" width="9.28515625" customWidth="1"/>
    <col min="10" max="10" width="10.5703125" customWidth="1"/>
    <col min="11" max="13" width="9.28515625" customWidth="1"/>
    <col min="14" max="15" width="9.140625" customWidth="1"/>
    <col min="16" max="16" width="10.28515625" customWidth="1"/>
    <col min="17" max="19" width="9.140625" customWidth="1"/>
    <col min="20" max="21" width="11.140625" customWidth="1"/>
    <col min="22" max="22" width="35.140625" customWidth="1"/>
    <col min="23" max="23" width="22.42578125" customWidth="1"/>
    <col min="24" max="24" width="17.42578125" customWidth="1"/>
    <col min="25" max="25" width="12.140625" customWidth="1"/>
    <col min="26" max="26" width="12.42578125" customWidth="1"/>
    <col min="27" max="27" width="12" customWidth="1"/>
    <col min="28" max="28" width="11.5703125" customWidth="1"/>
    <col min="29" max="29" width="12.140625" customWidth="1"/>
    <col min="30" max="30" width="12.85546875" customWidth="1"/>
    <col min="31" max="31" width="10" customWidth="1"/>
    <col min="32" max="32" width="9.85546875" customWidth="1"/>
    <col min="33" max="34" width="10.42578125" customWidth="1"/>
    <col min="35" max="35" width="10" customWidth="1"/>
    <col min="36" max="37" width="11.140625" customWidth="1"/>
    <col min="38" max="38" width="18.7109375" customWidth="1"/>
    <col min="39" max="39" width="16.140625" customWidth="1"/>
    <col min="40" max="40" width="16.42578125" customWidth="1"/>
    <col min="41" max="41" width="19.28515625" customWidth="1"/>
    <col min="42" max="42" width="16.7109375" customWidth="1"/>
    <col min="43" max="43" width="15.85546875" customWidth="1"/>
  </cols>
  <sheetData>
    <row r="1" spans="1:43" ht="29.45" customHeight="1" x14ac:dyDescent="0.3">
      <c r="A1" s="31"/>
      <c r="B1" s="31"/>
      <c r="C1" s="31"/>
      <c r="D1" s="31"/>
      <c r="E1" s="430"/>
      <c r="F1" s="430"/>
      <c r="G1" s="430"/>
    </row>
    <row r="2" spans="1:43" ht="42.75" customHeight="1" x14ac:dyDescent="0.2">
      <c r="A2" s="435" t="s">
        <v>209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7"/>
      <c r="AM2" s="127"/>
      <c r="AN2" s="127"/>
      <c r="AO2" s="127"/>
      <c r="AP2" s="127"/>
      <c r="AQ2" s="127"/>
    </row>
    <row r="3" spans="1:43" ht="18.75" x14ac:dyDescent="0.3">
      <c r="A3" s="31"/>
      <c r="B3" s="31"/>
      <c r="C3" s="31"/>
      <c r="D3" s="31"/>
      <c r="E3" s="31"/>
      <c r="F3" s="31"/>
      <c r="G3" s="31"/>
      <c r="AK3" s="127"/>
      <c r="AL3" s="126"/>
      <c r="AM3" s="126"/>
      <c r="AN3" s="126"/>
      <c r="AO3" s="126"/>
      <c r="AP3" s="126"/>
      <c r="AQ3" s="126"/>
    </row>
    <row r="4" spans="1:43" ht="58.15" customHeight="1" x14ac:dyDescent="0.2">
      <c r="A4" s="423" t="s">
        <v>152</v>
      </c>
      <c r="B4" s="431" t="s">
        <v>155</v>
      </c>
      <c r="C4" s="436"/>
      <c r="D4" s="436"/>
      <c r="E4" s="436"/>
      <c r="F4" s="436"/>
      <c r="G4" s="432"/>
      <c r="H4" s="431" t="s">
        <v>153</v>
      </c>
      <c r="I4" s="436"/>
      <c r="J4" s="436"/>
      <c r="K4" s="436"/>
      <c r="L4" s="436"/>
      <c r="M4" s="432"/>
      <c r="N4" s="431" t="s">
        <v>154</v>
      </c>
      <c r="O4" s="436"/>
      <c r="P4" s="436"/>
      <c r="Q4" s="436"/>
      <c r="R4" s="436"/>
      <c r="S4" s="432"/>
      <c r="T4" s="431" t="s">
        <v>174</v>
      </c>
      <c r="U4" s="432"/>
      <c r="V4" s="431" t="s">
        <v>214</v>
      </c>
      <c r="W4" s="432"/>
      <c r="X4" s="438" t="s">
        <v>187</v>
      </c>
      <c r="Y4" s="427" t="s">
        <v>188</v>
      </c>
      <c r="Z4" s="428"/>
      <c r="AA4" s="428"/>
      <c r="AB4" s="428"/>
      <c r="AC4" s="428"/>
      <c r="AD4" s="428"/>
      <c r="AE4" s="429"/>
      <c r="AF4" s="423" t="s">
        <v>175</v>
      </c>
      <c r="AG4" s="423"/>
      <c r="AH4" s="423"/>
      <c r="AI4" s="423"/>
      <c r="AJ4" s="423"/>
      <c r="AK4" s="423"/>
      <c r="AL4" s="424" t="s">
        <v>189</v>
      </c>
      <c r="AM4" s="427" t="s">
        <v>188</v>
      </c>
      <c r="AN4" s="428"/>
      <c r="AO4" s="428"/>
      <c r="AP4" s="428"/>
      <c r="AQ4" s="429"/>
    </row>
    <row r="5" spans="1:43" ht="102" customHeight="1" x14ac:dyDescent="0.2">
      <c r="A5" s="423"/>
      <c r="B5" s="433"/>
      <c r="C5" s="437"/>
      <c r="D5" s="437"/>
      <c r="E5" s="437"/>
      <c r="F5" s="437"/>
      <c r="G5" s="434"/>
      <c r="H5" s="433"/>
      <c r="I5" s="437"/>
      <c r="J5" s="437"/>
      <c r="K5" s="437"/>
      <c r="L5" s="437"/>
      <c r="M5" s="434"/>
      <c r="N5" s="433"/>
      <c r="O5" s="437"/>
      <c r="P5" s="437"/>
      <c r="Q5" s="437"/>
      <c r="R5" s="437"/>
      <c r="S5" s="434"/>
      <c r="T5" s="433"/>
      <c r="U5" s="434"/>
      <c r="V5" s="433"/>
      <c r="W5" s="434"/>
      <c r="X5" s="439"/>
      <c r="Y5" s="424" t="s">
        <v>211</v>
      </c>
      <c r="Z5" s="424" t="s">
        <v>210</v>
      </c>
      <c r="AA5" s="424" t="s">
        <v>212</v>
      </c>
      <c r="AB5" s="424" t="s">
        <v>213</v>
      </c>
      <c r="AC5" s="424" t="s">
        <v>32</v>
      </c>
      <c r="AD5" s="424" t="s">
        <v>75</v>
      </c>
      <c r="AE5" s="424" t="s">
        <v>80</v>
      </c>
      <c r="AF5" s="421" t="s">
        <v>158</v>
      </c>
      <c r="AG5" s="422"/>
      <c r="AH5" s="421" t="s">
        <v>159</v>
      </c>
      <c r="AI5" s="422"/>
      <c r="AJ5" s="421" t="s">
        <v>160</v>
      </c>
      <c r="AK5" s="422"/>
      <c r="AL5" s="424"/>
      <c r="AM5" s="424" t="s">
        <v>202</v>
      </c>
      <c r="AN5" s="424" t="s">
        <v>203</v>
      </c>
      <c r="AO5" s="424" t="s">
        <v>204</v>
      </c>
      <c r="AP5" s="424" t="s">
        <v>205</v>
      </c>
      <c r="AQ5" s="424" t="s">
        <v>206</v>
      </c>
    </row>
    <row r="6" spans="1:43" ht="39.75" customHeight="1" x14ac:dyDescent="0.2">
      <c r="A6" s="423"/>
      <c r="B6" s="423" t="s">
        <v>185</v>
      </c>
      <c r="C6" s="423" t="s">
        <v>198</v>
      </c>
      <c r="D6" s="423" t="s">
        <v>201</v>
      </c>
      <c r="E6" s="423" t="s">
        <v>101</v>
      </c>
      <c r="F6" s="423"/>
      <c r="G6" s="423"/>
      <c r="H6" s="423" t="s">
        <v>185</v>
      </c>
      <c r="I6" s="423" t="s">
        <v>198</v>
      </c>
      <c r="J6" s="423" t="s">
        <v>201</v>
      </c>
      <c r="K6" s="423" t="s">
        <v>101</v>
      </c>
      <c r="L6" s="423"/>
      <c r="M6" s="423"/>
      <c r="N6" s="423" t="s">
        <v>185</v>
      </c>
      <c r="O6" s="423" t="s">
        <v>198</v>
      </c>
      <c r="P6" s="423" t="s">
        <v>201</v>
      </c>
      <c r="Q6" s="423" t="s">
        <v>101</v>
      </c>
      <c r="R6" s="423"/>
      <c r="S6" s="423"/>
      <c r="T6" s="425" t="s">
        <v>198</v>
      </c>
      <c r="U6" s="425" t="s">
        <v>201</v>
      </c>
      <c r="V6" s="425" t="s">
        <v>207</v>
      </c>
      <c r="W6" s="425" t="s">
        <v>208</v>
      </c>
      <c r="X6" s="439"/>
      <c r="Y6" s="424"/>
      <c r="Z6" s="424"/>
      <c r="AA6" s="424"/>
      <c r="AB6" s="424"/>
      <c r="AC6" s="424"/>
      <c r="AD6" s="424"/>
      <c r="AE6" s="424"/>
      <c r="AF6" s="425" t="s">
        <v>198</v>
      </c>
      <c r="AG6" s="425" t="s">
        <v>201</v>
      </c>
      <c r="AH6" s="425" t="s">
        <v>198</v>
      </c>
      <c r="AI6" s="425" t="s">
        <v>201</v>
      </c>
      <c r="AJ6" s="425" t="s">
        <v>198</v>
      </c>
      <c r="AK6" s="425" t="s">
        <v>201</v>
      </c>
      <c r="AL6" s="424"/>
      <c r="AM6" s="424"/>
      <c r="AN6" s="424"/>
      <c r="AO6" s="424"/>
      <c r="AP6" s="424"/>
      <c r="AQ6" s="424"/>
    </row>
    <row r="7" spans="1:43" ht="36" customHeight="1" x14ac:dyDescent="0.2">
      <c r="A7" s="423"/>
      <c r="B7" s="423"/>
      <c r="C7" s="423"/>
      <c r="D7" s="423"/>
      <c r="E7" s="124" t="s">
        <v>150</v>
      </c>
      <c r="F7" s="124" t="s">
        <v>186</v>
      </c>
      <c r="G7" s="124" t="s">
        <v>195</v>
      </c>
      <c r="H7" s="423"/>
      <c r="I7" s="423"/>
      <c r="J7" s="423"/>
      <c r="K7" s="124" t="s">
        <v>150</v>
      </c>
      <c r="L7" s="124" t="s">
        <v>186</v>
      </c>
      <c r="M7" s="124" t="s">
        <v>195</v>
      </c>
      <c r="N7" s="423"/>
      <c r="O7" s="423"/>
      <c r="P7" s="423"/>
      <c r="Q7" s="124" t="s">
        <v>150</v>
      </c>
      <c r="R7" s="124" t="s">
        <v>186</v>
      </c>
      <c r="S7" s="124" t="s">
        <v>195</v>
      </c>
      <c r="T7" s="426"/>
      <c r="U7" s="426"/>
      <c r="V7" s="426"/>
      <c r="W7" s="426"/>
      <c r="X7" s="440"/>
      <c r="Y7" s="424"/>
      <c r="Z7" s="424"/>
      <c r="AA7" s="424"/>
      <c r="AB7" s="424"/>
      <c r="AC7" s="424"/>
      <c r="AD7" s="424"/>
      <c r="AE7" s="424"/>
      <c r="AF7" s="426"/>
      <c r="AG7" s="426"/>
      <c r="AH7" s="426"/>
      <c r="AI7" s="426"/>
      <c r="AJ7" s="426"/>
      <c r="AK7" s="426"/>
      <c r="AL7" s="424"/>
      <c r="AM7" s="424"/>
      <c r="AN7" s="424"/>
      <c r="AO7" s="424"/>
      <c r="AP7" s="424"/>
      <c r="AQ7" s="424"/>
    </row>
    <row r="8" spans="1:43" ht="56.25" x14ac:dyDescent="0.2">
      <c r="A8" s="112" t="s">
        <v>215</v>
      </c>
      <c r="B8" s="130">
        <v>455.70499999999998</v>
      </c>
      <c r="C8" s="131">
        <v>565.572</v>
      </c>
      <c r="D8" s="131">
        <v>648.56500000000005</v>
      </c>
      <c r="E8" s="131">
        <v>679.13</v>
      </c>
      <c r="F8" s="131">
        <v>713.86699999999996</v>
      </c>
      <c r="G8" s="131">
        <v>738.25900000000001</v>
      </c>
      <c r="H8" s="131">
        <v>576.48199999999997</v>
      </c>
      <c r="I8" s="131">
        <v>596.96400000000006</v>
      </c>
      <c r="J8" s="131">
        <v>619.53800000000001</v>
      </c>
      <c r="K8" s="131">
        <v>658.51900000000001</v>
      </c>
      <c r="L8" s="130">
        <v>669.88</v>
      </c>
      <c r="M8" s="131">
        <v>698.16099999999994</v>
      </c>
      <c r="N8" s="131">
        <v>3734</v>
      </c>
      <c r="O8" s="131">
        <v>3626</v>
      </c>
      <c r="P8" s="131">
        <v>3659</v>
      </c>
      <c r="Q8" s="131">
        <v>3664</v>
      </c>
      <c r="R8" s="131">
        <v>3666</v>
      </c>
      <c r="S8" s="131">
        <v>3674</v>
      </c>
      <c r="T8" s="131">
        <v>163</v>
      </c>
      <c r="U8" s="131">
        <v>165</v>
      </c>
      <c r="V8" s="117"/>
      <c r="W8" s="117"/>
      <c r="X8" s="385">
        <v>77</v>
      </c>
      <c r="Y8" s="385">
        <v>7</v>
      </c>
      <c r="Z8" s="385">
        <v>5</v>
      </c>
      <c r="AA8" s="385">
        <v>1</v>
      </c>
      <c r="AB8" s="385">
        <v>3</v>
      </c>
      <c r="AC8" s="385">
        <v>16</v>
      </c>
      <c r="AD8" s="385">
        <v>5</v>
      </c>
      <c r="AE8" s="385">
        <v>40</v>
      </c>
      <c r="AF8" s="385">
        <v>397</v>
      </c>
      <c r="AG8" s="385">
        <v>399</v>
      </c>
      <c r="AH8" s="385">
        <v>24</v>
      </c>
      <c r="AI8" s="385">
        <v>24</v>
      </c>
      <c r="AJ8" s="385">
        <v>17</v>
      </c>
      <c r="AK8" s="385">
        <v>17</v>
      </c>
      <c r="AL8" s="385">
        <v>16</v>
      </c>
      <c r="AM8" s="385">
        <v>6</v>
      </c>
      <c r="AN8" s="385">
        <v>3</v>
      </c>
      <c r="AO8" s="385">
        <v>2</v>
      </c>
      <c r="AP8" s="385"/>
      <c r="AQ8" s="385">
        <v>5</v>
      </c>
    </row>
    <row r="9" spans="1:43" ht="37.5" x14ac:dyDescent="0.2">
      <c r="A9" s="112" t="s">
        <v>216</v>
      </c>
      <c r="B9" s="131">
        <v>1.3859999999999999</v>
      </c>
      <c r="C9" s="131">
        <v>0.23200000000000001</v>
      </c>
      <c r="D9" s="131">
        <v>0.34799999999999998</v>
      </c>
      <c r="E9" s="130">
        <v>0.37</v>
      </c>
      <c r="F9" s="131">
        <v>0.39300000000000002</v>
      </c>
      <c r="G9" s="131">
        <v>0.41399999999999998</v>
      </c>
      <c r="H9" s="131">
        <v>16.588000000000001</v>
      </c>
      <c r="I9" s="131">
        <v>15.835000000000001</v>
      </c>
      <c r="J9" s="131">
        <v>14.375</v>
      </c>
      <c r="K9" s="131">
        <v>14.282</v>
      </c>
      <c r="L9" s="131">
        <v>15.282</v>
      </c>
      <c r="M9" s="131">
        <v>16.228000000000002</v>
      </c>
      <c r="N9" s="131">
        <v>91</v>
      </c>
      <c r="O9" s="131">
        <v>74</v>
      </c>
      <c r="P9" s="131">
        <v>76</v>
      </c>
      <c r="Q9" s="131">
        <v>76</v>
      </c>
      <c r="R9" s="131">
        <v>76</v>
      </c>
      <c r="S9" s="131">
        <v>76</v>
      </c>
      <c r="T9" s="131">
        <v>9</v>
      </c>
      <c r="U9" s="131">
        <v>10</v>
      </c>
      <c r="V9" s="117"/>
      <c r="W9" s="117"/>
      <c r="X9" s="385">
        <v>4</v>
      </c>
      <c r="Y9" s="385"/>
      <c r="Z9" s="385"/>
      <c r="AA9" s="385"/>
      <c r="AB9" s="385"/>
      <c r="AC9" s="385"/>
      <c r="AD9" s="385"/>
      <c r="AE9" s="385">
        <v>4</v>
      </c>
      <c r="AF9" s="385">
        <v>11</v>
      </c>
      <c r="AG9" s="385">
        <v>11</v>
      </c>
      <c r="AH9" s="385"/>
      <c r="AI9" s="385"/>
      <c r="AJ9" s="385"/>
      <c r="AK9" s="385"/>
      <c r="AL9" s="385">
        <v>2</v>
      </c>
      <c r="AM9" s="385"/>
      <c r="AN9" s="385">
        <v>1</v>
      </c>
      <c r="AO9" s="385"/>
      <c r="AP9" s="385"/>
      <c r="AQ9" s="385">
        <v>1</v>
      </c>
    </row>
    <row r="10" spans="1:43" ht="37.5" x14ac:dyDescent="0.2">
      <c r="A10" s="112" t="s">
        <v>217</v>
      </c>
      <c r="B10" s="131">
        <v>64.510999999999996</v>
      </c>
      <c r="C10" s="131">
        <v>73.688999999999993</v>
      </c>
      <c r="D10" s="131">
        <v>71.222999999999999</v>
      </c>
      <c r="E10" s="130">
        <v>72.040000000000006</v>
      </c>
      <c r="F10" s="131">
        <v>68.364000000000004</v>
      </c>
      <c r="G10" s="131">
        <v>69.721000000000004</v>
      </c>
      <c r="H10" s="131">
        <v>48.968000000000004</v>
      </c>
      <c r="I10" s="131">
        <v>43.457999999999998</v>
      </c>
      <c r="J10" s="131">
        <v>43.378999999999998</v>
      </c>
      <c r="K10" s="131">
        <v>44.743000000000002</v>
      </c>
      <c r="L10" s="131">
        <v>44.886000000000003</v>
      </c>
      <c r="M10" s="131">
        <v>47.207999999999998</v>
      </c>
      <c r="N10" s="131">
        <v>301</v>
      </c>
      <c r="O10" s="131">
        <v>273</v>
      </c>
      <c r="P10" s="131">
        <v>274</v>
      </c>
      <c r="Q10" s="131">
        <v>273</v>
      </c>
      <c r="R10" s="131">
        <v>268</v>
      </c>
      <c r="S10" s="131">
        <v>268</v>
      </c>
      <c r="T10" s="131">
        <v>26</v>
      </c>
      <c r="U10" s="131">
        <v>27</v>
      </c>
      <c r="V10" s="117"/>
      <c r="W10" s="117"/>
      <c r="X10" s="385">
        <v>11</v>
      </c>
      <c r="Y10" s="385"/>
      <c r="Z10" s="385">
        <v>2</v>
      </c>
      <c r="AA10" s="385"/>
      <c r="AB10" s="385"/>
      <c r="AC10" s="385">
        <v>2</v>
      </c>
      <c r="AD10" s="385"/>
      <c r="AE10" s="385">
        <v>7</v>
      </c>
      <c r="AF10" s="385">
        <v>6</v>
      </c>
      <c r="AG10" s="385">
        <v>6</v>
      </c>
      <c r="AH10" s="385">
        <v>3</v>
      </c>
      <c r="AI10" s="385">
        <v>3</v>
      </c>
      <c r="AJ10" s="385"/>
      <c r="AK10" s="385"/>
      <c r="AL10" s="385">
        <v>6</v>
      </c>
      <c r="AM10" s="385">
        <v>2</v>
      </c>
      <c r="AN10" s="385">
        <v>2</v>
      </c>
      <c r="AO10" s="385">
        <v>1</v>
      </c>
      <c r="AP10" s="385"/>
      <c r="AQ10" s="385">
        <v>1</v>
      </c>
    </row>
    <row r="11" spans="1:43" ht="37.5" x14ac:dyDescent="0.2">
      <c r="A11" s="112" t="s">
        <v>218</v>
      </c>
      <c r="B11" s="131">
        <v>15.321</v>
      </c>
      <c r="C11" s="131">
        <v>51.481999999999999</v>
      </c>
      <c r="D11" s="131">
        <v>24.614000000000001</v>
      </c>
      <c r="E11" s="131">
        <v>25.305</v>
      </c>
      <c r="F11" s="130">
        <v>27</v>
      </c>
      <c r="G11" s="131">
        <v>27.957999999999998</v>
      </c>
      <c r="H11" s="131">
        <v>28.597000000000001</v>
      </c>
      <c r="I11" s="131">
        <v>28.881</v>
      </c>
      <c r="J11" s="131">
        <v>28.952999999999999</v>
      </c>
      <c r="K11" s="131">
        <v>29.762</v>
      </c>
      <c r="L11" s="131">
        <v>30.236999999999998</v>
      </c>
      <c r="M11" s="131">
        <v>31.515999999999998</v>
      </c>
      <c r="N11" s="131">
        <v>139</v>
      </c>
      <c r="O11" s="131">
        <v>139</v>
      </c>
      <c r="P11" s="131">
        <v>149</v>
      </c>
      <c r="Q11" s="131">
        <v>149</v>
      </c>
      <c r="R11" s="131">
        <v>148</v>
      </c>
      <c r="S11" s="131">
        <v>148</v>
      </c>
      <c r="T11" s="131">
        <v>10</v>
      </c>
      <c r="U11" s="131">
        <v>11</v>
      </c>
      <c r="V11" s="117"/>
      <c r="W11" s="117"/>
      <c r="X11" s="385">
        <v>7</v>
      </c>
      <c r="Y11" s="385"/>
      <c r="Z11" s="385">
        <v>1</v>
      </c>
      <c r="AA11" s="385"/>
      <c r="AB11" s="385"/>
      <c r="AC11" s="385">
        <v>1</v>
      </c>
      <c r="AD11" s="385"/>
      <c r="AE11" s="385">
        <v>5</v>
      </c>
      <c r="AF11" s="385">
        <v>6</v>
      </c>
      <c r="AG11" s="385">
        <v>6</v>
      </c>
      <c r="AH11" s="385">
        <v>1</v>
      </c>
      <c r="AI11" s="385">
        <v>1</v>
      </c>
      <c r="AJ11" s="385"/>
      <c r="AK11" s="385"/>
      <c r="AL11" s="385">
        <v>3</v>
      </c>
      <c r="AM11" s="385">
        <v>1</v>
      </c>
      <c r="AN11" s="385">
        <v>1</v>
      </c>
      <c r="AO11" s="385"/>
      <c r="AP11" s="385"/>
      <c r="AQ11" s="385">
        <v>1</v>
      </c>
    </row>
    <row r="12" spans="1:43" ht="37.5" x14ac:dyDescent="0.2">
      <c r="A12" s="112" t="s">
        <v>219</v>
      </c>
      <c r="B12" s="131">
        <v>66.557000000000002</v>
      </c>
      <c r="C12" s="131">
        <v>81.914000000000001</v>
      </c>
      <c r="D12" s="131">
        <v>66.114999999999995</v>
      </c>
      <c r="E12" s="131">
        <v>66.372</v>
      </c>
      <c r="F12" s="131">
        <v>75.869</v>
      </c>
      <c r="G12" s="131">
        <v>92.295000000000002</v>
      </c>
      <c r="H12" s="131">
        <v>28.451000000000001</v>
      </c>
      <c r="I12" s="131">
        <v>27.454000000000001</v>
      </c>
      <c r="J12" s="131">
        <v>25.356999999999999</v>
      </c>
      <c r="K12" s="131">
        <v>24.422999999999998</v>
      </c>
      <c r="L12" s="131">
        <v>25.177</v>
      </c>
      <c r="M12" s="131">
        <v>26.158000000000001</v>
      </c>
      <c r="N12" s="131">
        <v>164</v>
      </c>
      <c r="O12" s="131">
        <v>136</v>
      </c>
      <c r="P12" s="131">
        <v>147</v>
      </c>
      <c r="Q12" s="131">
        <v>145</v>
      </c>
      <c r="R12" s="131">
        <v>145</v>
      </c>
      <c r="S12" s="131">
        <v>145</v>
      </c>
      <c r="T12" s="131">
        <v>4</v>
      </c>
      <c r="U12" s="131">
        <v>5</v>
      </c>
      <c r="V12" s="117"/>
      <c r="W12" s="117"/>
      <c r="X12" s="385">
        <v>6</v>
      </c>
      <c r="Y12" s="385"/>
      <c r="Z12" s="385">
        <v>1</v>
      </c>
      <c r="AA12" s="385"/>
      <c r="AB12" s="385"/>
      <c r="AC12" s="385">
        <v>1</v>
      </c>
      <c r="AD12" s="385"/>
      <c r="AE12" s="385">
        <v>4</v>
      </c>
      <c r="AF12" s="385">
        <v>6</v>
      </c>
      <c r="AG12" s="385">
        <v>6</v>
      </c>
      <c r="AH12" s="385"/>
      <c r="AI12" s="385"/>
      <c r="AJ12" s="385"/>
      <c r="AK12" s="385"/>
      <c r="AL12" s="385">
        <v>2</v>
      </c>
      <c r="AM12" s="385"/>
      <c r="AN12" s="385">
        <v>1</v>
      </c>
      <c r="AO12" s="385"/>
      <c r="AP12" s="385"/>
      <c r="AQ12" s="385">
        <v>1</v>
      </c>
    </row>
    <row r="13" spans="1:43" ht="56.25" x14ac:dyDescent="0.2">
      <c r="A13" s="112" t="s">
        <v>220</v>
      </c>
      <c r="B13" s="131">
        <v>18.486000000000001</v>
      </c>
      <c r="C13" s="131">
        <v>22.693000000000001</v>
      </c>
      <c r="D13" s="131">
        <v>18.605</v>
      </c>
      <c r="E13" s="131">
        <v>18.738</v>
      </c>
      <c r="F13" s="131">
        <v>21.317</v>
      </c>
      <c r="G13" s="131">
        <v>25.706</v>
      </c>
      <c r="H13" s="131">
        <v>8.0440000000000005</v>
      </c>
      <c r="I13" s="131">
        <v>8.5559999999999992</v>
      </c>
      <c r="J13" s="131">
        <v>7.9969999999999999</v>
      </c>
      <c r="K13" s="131">
        <v>8.4659999999999993</v>
      </c>
      <c r="L13" s="131">
        <v>8.9390000000000001</v>
      </c>
      <c r="M13" s="131">
        <v>9.6219999999999999</v>
      </c>
      <c r="N13" s="131">
        <v>44</v>
      </c>
      <c r="O13" s="131">
        <v>47</v>
      </c>
      <c r="P13" s="131">
        <v>50</v>
      </c>
      <c r="Q13" s="131">
        <v>49</v>
      </c>
      <c r="R13" s="131">
        <v>49</v>
      </c>
      <c r="S13" s="131">
        <v>49</v>
      </c>
      <c r="T13" s="131">
        <v>2</v>
      </c>
      <c r="U13" s="131">
        <v>2</v>
      </c>
      <c r="V13" s="117"/>
      <c r="W13" s="117"/>
      <c r="X13" s="385">
        <v>6</v>
      </c>
      <c r="Y13" s="385"/>
      <c r="Z13" s="385">
        <v>1</v>
      </c>
      <c r="AA13" s="385"/>
      <c r="AB13" s="385"/>
      <c r="AC13" s="385">
        <v>1</v>
      </c>
      <c r="AD13" s="385"/>
      <c r="AE13" s="385">
        <v>4</v>
      </c>
      <c r="AF13" s="385">
        <v>2</v>
      </c>
      <c r="AG13" s="385">
        <v>2</v>
      </c>
      <c r="AH13" s="385"/>
      <c r="AI13" s="385"/>
      <c r="AJ13" s="385"/>
      <c r="AK13" s="385"/>
      <c r="AL13" s="385">
        <v>2</v>
      </c>
      <c r="AM13" s="385"/>
      <c r="AN13" s="385">
        <v>1</v>
      </c>
      <c r="AO13" s="385"/>
      <c r="AP13" s="385"/>
      <c r="AQ13" s="385">
        <v>1</v>
      </c>
    </row>
    <row r="14" spans="1:43" ht="37.5" x14ac:dyDescent="0.2">
      <c r="A14" s="112" t="s">
        <v>221</v>
      </c>
      <c r="B14" s="131">
        <v>127.96899999999999</v>
      </c>
      <c r="C14" s="131">
        <v>154.31899999999999</v>
      </c>
      <c r="D14" s="131">
        <v>124.696</v>
      </c>
      <c r="E14" s="131">
        <v>125.20099999999999</v>
      </c>
      <c r="F14" s="131">
        <v>143.101</v>
      </c>
      <c r="G14" s="131">
        <v>174.06299999999999</v>
      </c>
      <c r="H14" s="131">
        <v>46.668999999999997</v>
      </c>
      <c r="I14" s="131">
        <v>57.429000000000002</v>
      </c>
      <c r="J14" s="131">
        <v>51.182000000000002</v>
      </c>
      <c r="K14" s="131">
        <v>52.853999999999999</v>
      </c>
      <c r="L14" s="131">
        <v>54.218000000000004</v>
      </c>
      <c r="M14" s="130">
        <v>56.8</v>
      </c>
      <c r="N14" s="131">
        <v>217</v>
      </c>
      <c r="O14" s="131">
        <v>236</v>
      </c>
      <c r="P14" s="131">
        <v>252</v>
      </c>
      <c r="Q14" s="131">
        <v>250</v>
      </c>
      <c r="R14" s="131">
        <v>249</v>
      </c>
      <c r="S14" s="131">
        <v>249</v>
      </c>
      <c r="T14" s="131">
        <v>20</v>
      </c>
      <c r="U14" s="131">
        <v>22</v>
      </c>
      <c r="V14" s="117"/>
      <c r="W14" s="117"/>
      <c r="X14" s="385">
        <v>7</v>
      </c>
      <c r="Y14" s="385"/>
      <c r="Z14" s="385">
        <v>1</v>
      </c>
      <c r="AA14" s="385"/>
      <c r="AB14" s="385"/>
      <c r="AC14" s="385">
        <v>1</v>
      </c>
      <c r="AD14" s="385"/>
      <c r="AE14" s="385">
        <v>5</v>
      </c>
      <c r="AF14" s="385">
        <v>8</v>
      </c>
      <c r="AG14" s="385">
        <v>8</v>
      </c>
      <c r="AH14" s="385"/>
      <c r="AI14" s="385"/>
      <c r="AJ14" s="385"/>
      <c r="AK14" s="385"/>
      <c r="AL14" s="385">
        <v>6</v>
      </c>
      <c r="AM14" s="385">
        <v>1</v>
      </c>
      <c r="AN14" s="385">
        <v>4</v>
      </c>
      <c r="AO14" s="385"/>
      <c r="AP14" s="385"/>
      <c r="AQ14" s="385">
        <v>1</v>
      </c>
    </row>
    <row r="15" spans="1:43" ht="37.5" x14ac:dyDescent="0.2">
      <c r="A15" s="112" t="s">
        <v>222</v>
      </c>
      <c r="B15" s="131">
        <v>75.861999999999995</v>
      </c>
      <c r="C15" s="131">
        <v>84.417000000000002</v>
      </c>
      <c r="D15" s="131">
        <v>89.807000000000002</v>
      </c>
      <c r="E15" s="130">
        <v>94.19</v>
      </c>
      <c r="F15" s="131">
        <v>98.066999999999993</v>
      </c>
      <c r="G15" s="131">
        <v>101.66200000000001</v>
      </c>
      <c r="H15" s="131">
        <v>47.261000000000003</v>
      </c>
      <c r="I15" s="131">
        <v>46.219000000000001</v>
      </c>
      <c r="J15" s="131">
        <v>43.689</v>
      </c>
      <c r="K15" s="131">
        <v>43.917000000000002</v>
      </c>
      <c r="L15" s="131">
        <v>44.59</v>
      </c>
      <c r="M15" s="131">
        <v>46.872999999999998</v>
      </c>
      <c r="N15" s="131">
        <v>270</v>
      </c>
      <c r="O15" s="131">
        <v>277</v>
      </c>
      <c r="P15" s="131">
        <v>270</v>
      </c>
      <c r="Q15" s="131">
        <v>268</v>
      </c>
      <c r="R15" s="131">
        <v>269</v>
      </c>
      <c r="S15" s="131">
        <v>269</v>
      </c>
      <c r="T15" s="131">
        <v>25</v>
      </c>
      <c r="U15" s="131">
        <v>26</v>
      </c>
      <c r="V15" s="117"/>
      <c r="W15" s="117"/>
      <c r="X15" s="385">
        <v>7</v>
      </c>
      <c r="Y15" s="385"/>
      <c r="Z15" s="385">
        <v>1</v>
      </c>
      <c r="AA15" s="385"/>
      <c r="AB15" s="385"/>
      <c r="AC15" s="385">
        <v>1</v>
      </c>
      <c r="AD15" s="385"/>
      <c r="AE15" s="385">
        <v>5</v>
      </c>
      <c r="AF15" s="385">
        <v>10</v>
      </c>
      <c r="AG15" s="385">
        <v>10</v>
      </c>
      <c r="AH15" s="385">
        <v>1</v>
      </c>
      <c r="AI15" s="385">
        <v>1</v>
      </c>
      <c r="AJ15" s="385"/>
      <c r="AK15" s="385"/>
      <c r="AL15" s="385">
        <v>5</v>
      </c>
      <c r="AM15" s="385">
        <v>1</v>
      </c>
      <c r="AN15" s="385">
        <v>3</v>
      </c>
      <c r="AO15" s="385"/>
      <c r="AP15" s="385"/>
      <c r="AQ15" s="385">
        <v>1</v>
      </c>
    </row>
    <row r="16" spans="1:43" ht="37.5" x14ac:dyDescent="0.2">
      <c r="A16" s="112" t="s">
        <v>223</v>
      </c>
      <c r="B16" s="131">
        <v>93.397999999999996</v>
      </c>
      <c r="C16" s="131">
        <v>95.722999999999999</v>
      </c>
      <c r="D16" s="131">
        <v>93.039000000000001</v>
      </c>
      <c r="E16" s="131">
        <v>90.477000000000004</v>
      </c>
      <c r="F16" s="131">
        <v>99.096000000000004</v>
      </c>
      <c r="G16" s="131">
        <v>99.682000000000002</v>
      </c>
      <c r="H16" s="131">
        <v>48.103999999999999</v>
      </c>
      <c r="I16" s="131">
        <v>51.356999999999999</v>
      </c>
      <c r="J16" s="131">
        <v>49.085000000000001</v>
      </c>
      <c r="K16" s="131">
        <v>52.341999999999999</v>
      </c>
      <c r="L16" s="131">
        <v>54.195999999999998</v>
      </c>
      <c r="M16" s="131">
        <v>55.524999999999999</v>
      </c>
      <c r="N16" s="131">
        <v>269</v>
      </c>
      <c r="O16" s="131">
        <v>261</v>
      </c>
      <c r="P16" s="131">
        <v>251</v>
      </c>
      <c r="Q16" s="131">
        <v>249</v>
      </c>
      <c r="R16" s="131">
        <v>249</v>
      </c>
      <c r="S16" s="131">
        <v>237</v>
      </c>
      <c r="T16" s="131">
        <v>8</v>
      </c>
      <c r="U16" s="131">
        <v>10</v>
      </c>
      <c r="V16" s="117"/>
      <c r="W16" s="117"/>
      <c r="X16" s="385">
        <v>7</v>
      </c>
      <c r="Y16" s="385"/>
      <c r="Z16" s="385">
        <v>1</v>
      </c>
      <c r="AA16" s="385"/>
      <c r="AB16" s="385"/>
      <c r="AC16" s="385">
        <v>2</v>
      </c>
      <c r="AD16" s="385"/>
      <c r="AE16" s="385">
        <v>4</v>
      </c>
      <c r="AF16" s="385">
        <v>7</v>
      </c>
      <c r="AG16" s="385">
        <v>7</v>
      </c>
      <c r="AH16" s="385">
        <v>1</v>
      </c>
      <c r="AI16" s="385">
        <v>1</v>
      </c>
      <c r="AJ16" s="385">
        <v>1</v>
      </c>
      <c r="AK16" s="385">
        <v>1</v>
      </c>
      <c r="AL16" s="385">
        <v>2</v>
      </c>
      <c r="AM16" s="385"/>
      <c r="AN16" s="385">
        <v>1</v>
      </c>
      <c r="AO16" s="385"/>
      <c r="AP16" s="385"/>
      <c r="AQ16" s="385">
        <v>1</v>
      </c>
    </row>
    <row r="17" spans="1:43" ht="37.5" x14ac:dyDescent="0.2">
      <c r="A17" s="112" t="s">
        <v>224</v>
      </c>
      <c r="B17" s="131">
        <v>10.076000000000001</v>
      </c>
      <c r="C17" s="131">
        <v>6.6959999999999997</v>
      </c>
      <c r="D17" s="130">
        <v>7.6</v>
      </c>
      <c r="E17" s="131">
        <v>7.1929999999999996</v>
      </c>
      <c r="F17" s="131">
        <v>7.5860000000000003</v>
      </c>
      <c r="G17" s="131">
        <v>7.9470000000000001</v>
      </c>
      <c r="H17" s="131">
        <v>13.734999999999999</v>
      </c>
      <c r="I17" s="131">
        <v>17.577000000000002</v>
      </c>
      <c r="J17" s="131">
        <v>16.567</v>
      </c>
      <c r="K17" s="131">
        <v>16.548999999999999</v>
      </c>
      <c r="L17" s="131">
        <v>16.928999999999998</v>
      </c>
      <c r="M17" s="131">
        <v>17.516999999999999</v>
      </c>
      <c r="N17" s="131">
        <v>79</v>
      </c>
      <c r="O17" s="131">
        <v>82</v>
      </c>
      <c r="P17" s="131">
        <v>84</v>
      </c>
      <c r="Q17" s="131">
        <v>74</v>
      </c>
      <c r="R17" s="131">
        <v>74</v>
      </c>
      <c r="S17" s="131">
        <v>74</v>
      </c>
      <c r="T17" s="131">
        <v>44</v>
      </c>
      <c r="U17" s="131">
        <v>45</v>
      </c>
      <c r="V17" s="117"/>
      <c r="W17" s="117"/>
      <c r="X17" s="385">
        <v>6</v>
      </c>
      <c r="Y17" s="385"/>
      <c r="Z17" s="385">
        <v>1</v>
      </c>
      <c r="AA17" s="385"/>
      <c r="AB17" s="385"/>
      <c r="AC17" s="385">
        <v>1</v>
      </c>
      <c r="AD17" s="385"/>
      <c r="AE17" s="385">
        <v>4</v>
      </c>
      <c r="AF17" s="385">
        <v>4</v>
      </c>
      <c r="AG17" s="385">
        <v>4</v>
      </c>
      <c r="AH17" s="385">
        <v>1</v>
      </c>
      <c r="AI17" s="385">
        <v>1</v>
      </c>
      <c r="AJ17" s="385"/>
      <c r="AK17" s="385"/>
      <c r="AL17" s="385">
        <v>2</v>
      </c>
      <c r="AM17" s="385"/>
      <c r="AN17" s="385">
        <v>1</v>
      </c>
      <c r="AO17" s="385"/>
      <c r="AP17" s="385"/>
      <c r="AQ17" s="385">
        <v>1</v>
      </c>
    </row>
    <row r="18" spans="1:43" ht="37.5" x14ac:dyDescent="0.2">
      <c r="A18" s="112" t="s">
        <v>225</v>
      </c>
      <c r="B18" s="131">
        <v>371.86099999999999</v>
      </c>
      <c r="C18" s="131">
        <v>375.23599999999999</v>
      </c>
      <c r="D18" s="131">
        <v>358.56900000000002</v>
      </c>
      <c r="E18" s="130">
        <v>379.82</v>
      </c>
      <c r="F18" s="131">
        <v>440.05399999999997</v>
      </c>
      <c r="G18" s="131">
        <v>440.38799999999998</v>
      </c>
      <c r="H18" s="131">
        <v>86.582999999999998</v>
      </c>
      <c r="I18" s="131">
        <v>93.268000000000001</v>
      </c>
      <c r="J18" s="131">
        <v>89.388999999999996</v>
      </c>
      <c r="K18" s="131">
        <v>91.301000000000002</v>
      </c>
      <c r="L18" s="130">
        <v>92.15</v>
      </c>
      <c r="M18" s="131">
        <v>93.361999999999995</v>
      </c>
      <c r="N18" s="131">
        <v>425</v>
      </c>
      <c r="O18" s="131">
        <v>413</v>
      </c>
      <c r="P18" s="131">
        <v>398</v>
      </c>
      <c r="Q18" s="131">
        <v>403</v>
      </c>
      <c r="R18" s="131">
        <v>406</v>
      </c>
      <c r="S18" s="131">
        <v>407</v>
      </c>
      <c r="T18" s="131">
        <v>21</v>
      </c>
      <c r="U18" s="131">
        <v>23</v>
      </c>
      <c r="V18" s="117"/>
      <c r="W18" s="117"/>
      <c r="X18" s="385">
        <v>11</v>
      </c>
      <c r="Y18" s="385">
        <v>1</v>
      </c>
      <c r="Z18" s="385">
        <v>1</v>
      </c>
      <c r="AA18" s="385"/>
      <c r="AB18" s="385"/>
      <c r="AC18" s="385">
        <v>3</v>
      </c>
      <c r="AD18" s="385"/>
      <c r="AE18" s="385">
        <v>6</v>
      </c>
      <c r="AF18" s="385">
        <v>8</v>
      </c>
      <c r="AG18" s="385">
        <v>8</v>
      </c>
      <c r="AH18" s="385">
        <v>5</v>
      </c>
      <c r="AI18" s="385">
        <v>5</v>
      </c>
      <c r="AJ18" s="385">
        <v>3</v>
      </c>
      <c r="AK18" s="385">
        <v>3</v>
      </c>
      <c r="AL18" s="385">
        <v>3</v>
      </c>
      <c r="AM18" s="385">
        <v>1</v>
      </c>
      <c r="AN18" s="385">
        <v>1</v>
      </c>
      <c r="AO18" s="385"/>
      <c r="AP18" s="385"/>
      <c r="AQ18" s="385">
        <v>1</v>
      </c>
    </row>
    <row r="19" spans="1:43" ht="37.5" x14ac:dyDescent="0.2">
      <c r="A19" s="112" t="s">
        <v>226</v>
      </c>
      <c r="B19" s="131">
        <v>25.245999999999999</v>
      </c>
      <c r="C19" s="131">
        <v>27.893000000000001</v>
      </c>
      <c r="D19" s="131">
        <v>26.266999999999999</v>
      </c>
      <c r="E19" s="131">
        <v>27.234999999999999</v>
      </c>
      <c r="F19" s="131">
        <v>29.712</v>
      </c>
      <c r="G19" s="131">
        <v>33.191000000000003</v>
      </c>
      <c r="H19" s="131">
        <v>34.165999999999997</v>
      </c>
      <c r="I19" s="130">
        <v>34.450000000000003</v>
      </c>
      <c r="J19" s="130">
        <v>30.63</v>
      </c>
      <c r="K19" s="131">
        <v>30.783000000000001</v>
      </c>
      <c r="L19" s="131">
        <v>31.850999999999999</v>
      </c>
      <c r="M19" s="130">
        <v>33.36</v>
      </c>
      <c r="N19" s="131">
        <v>175</v>
      </c>
      <c r="O19" s="131">
        <v>170</v>
      </c>
      <c r="P19" s="131">
        <v>170</v>
      </c>
      <c r="Q19" s="131">
        <v>169</v>
      </c>
      <c r="R19" s="131">
        <v>169</v>
      </c>
      <c r="S19" s="131">
        <v>169</v>
      </c>
      <c r="T19" s="131">
        <v>33</v>
      </c>
      <c r="U19" s="131">
        <v>35</v>
      </c>
      <c r="V19" s="117"/>
      <c r="W19" s="117"/>
      <c r="X19" s="385">
        <v>8</v>
      </c>
      <c r="Y19" s="385"/>
      <c r="Z19" s="385">
        <v>1</v>
      </c>
      <c r="AA19" s="385"/>
      <c r="AB19" s="385"/>
      <c r="AC19" s="385">
        <v>1</v>
      </c>
      <c r="AD19" s="385"/>
      <c r="AE19" s="385">
        <v>6</v>
      </c>
      <c r="AF19" s="385">
        <v>7</v>
      </c>
      <c r="AG19" s="385">
        <v>7</v>
      </c>
      <c r="AH19" s="385"/>
      <c r="AI19" s="385"/>
      <c r="AJ19" s="385"/>
      <c r="AK19" s="385"/>
      <c r="AL19" s="385">
        <v>7</v>
      </c>
      <c r="AM19" s="385">
        <v>2</v>
      </c>
      <c r="AN19" s="385">
        <v>4</v>
      </c>
      <c r="AO19" s="385"/>
      <c r="AP19" s="385"/>
      <c r="AQ19" s="385">
        <v>1</v>
      </c>
    </row>
    <row r="20" spans="1:43" ht="37.5" x14ac:dyDescent="0.2">
      <c r="A20" s="112" t="s">
        <v>227</v>
      </c>
      <c r="B20" s="131">
        <v>0.63400000000000001</v>
      </c>
      <c r="C20" s="131">
        <v>49.929000000000002</v>
      </c>
      <c r="D20" s="131">
        <v>53.674999999999997</v>
      </c>
      <c r="E20" s="130">
        <v>60.7</v>
      </c>
      <c r="F20" s="131">
        <v>65.715000000000003</v>
      </c>
      <c r="G20" s="131">
        <v>68.721999999999994</v>
      </c>
      <c r="H20" s="131">
        <v>20.792000000000002</v>
      </c>
      <c r="I20" s="131">
        <v>22.102</v>
      </c>
      <c r="J20" s="130">
        <v>20.93</v>
      </c>
      <c r="K20" s="131">
        <v>22.311</v>
      </c>
      <c r="L20" s="131">
        <v>22.988</v>
      </c>
      <c r="M20" s="131">
        <v>25.870999999999999</v>
      </c>
      <c r="N20" s="131">
        <v>101</v>
      </c>
      <c r="O20" s="131">
        <v>122</v>
      </c>
      <c r="P20" s="131">
        <v>122</v>
      </c>
      <c r="Q20" s="131">
        <v>132</v>
      </c>
      <c r="R20" s="131">
        <v>131</v>
      </c>
      <c r="S20" s="131">
        <v>132</v>
      </c>
      <c r="T20" s="131">
        <v>15</v>
      </c>
      <c r="U20" s="131">
        <v>17</v>
      </c>
      <c r="V20" s="117"/>
      <c r="W20" s="117"/>
      <c r="X20" s="385">
        <v>7</v>
      </c>
      <c r="Y20" s="385"/>
      <c r="Z20" s="385"/>
      <c r="AA20" s="385"/>
      <c r="AB20" s="385"/>
      <c r="AC20" s="385">
        <v>1</v>
      </c>
      <c r="AD20" s="385">
        <v>1</v>
      </c>
      <c r="AE20" s="385">
        <v>5</v>
      </c>
      <c r="AF20" s="385">
        <v>10</v>
      </c>
      <c r="AG20" s="385">
        <v>10</v>
      </c>
      <c r="AH20" s="385">
        <v>2</v>
      </c>
      <c r="AI20" s="385">
        <v>2</v>
      </c>
      <c r="AJ20" s="385">
        <v>1</v>
      </c>
      <c r="AK20" s="385">
        <v>1</v>
      </c>
      <c r="AL20" s="385">
        <v>3</v>
      </c>
      <c r="AM20" s="385">
        <v>1</v>
      </c>
      <c r="AN20" s="385">
        <v>1</v>
      </c>
      <c r="AO20" s="385"/>
      <c r="AP20" s="385"/>
      <c r="AQ20" s="385">
        <v>1</v>
      </c>
    </row>
    <row r="21" spans="1:43" ht="37.5" x14ac:dyDescent="0.2">
      <c r="A21" s="112" t="s">
        <v>228</v>
      </c>
      <c r="B21" s="131">
        <v>20.914000000000001</v>
      </c>
      <c r="C21" s="130">
        <v>19.66</v>
      </c>
      <c r="D21" s="130">
        <v>18.75</v>
      </c>
      <c r="E21" s="131">
        <v>18.774999999999999</v>
      </c>
      <c r="F21" s="130">
        <v>18.8</v>
      </c>
      <c r="G21" s="131">
        <v>18.824999999999999</v>
      </c>
      <c r="H21" s="131">
        <v>17.814</v>
      </c>
      <c r="I21" s="131">
        <v>14.677</v>
      </c>
      <c r="J21" s="131">
        <v>11.084</v>
      </c>
      <c r="K21" s="130">
        <v>10.47</v>
      </c>
      <c r="L21" s="131">
        <v>10.643000000000001</v>
      </c>
      <c r="M21" s="131">
        <v>10.916</v>
      </c>
      <c r="N21" s="131">
        <v>61</v>
      </c>
      <c r="O21" s="131">
        <v>47</v>
      </c>
      <c r="P21" s="131">
        <v>52</v>
      </c>
      <c r="Q21" s="131">
        <v>52</v>
      </c>
      <c r="R21" s="131">
        <v>52</v>
      </c>
      <c r="S21" s="131">
        <v>52</v>
      </c>
      <c r="T21" s="131">
        <v>0</v>
      </c>
      <c r="U21" s="131">
        <v>0</v>
      </c>
      <c r="V21" s="117"/>
      <c r="W21" s="117"/>
      <c r="X21" s="385">
        <v>6</v>
      </c>
      <c r="Y21" s="385">
        <v>1</v>
      </c>
      <c r="Z21" s="385"/>
      <c r="AA21" s="385"/>
      <c r="AB21" s="385"/>
      <c r="AC21" s="385">
        <v>1</v>
      </c>
      <c r="AD21" s="385"/>
      <c r="AE21" s="385">
        <v>4</v>
      </c>
      <c r="AF21" s="385">
        <v>1</v>
      </c>
      <c r="AG21" s="385">
        <v>1</v>
      </c>
      <c r="AH21" s="385">
        <v>2</v>
      </c>
      <c r="AI21" s="385">
        <v>2</v>
      </c>
      <c r="AJ21" s="385">
        <v>1</v>
      </c>
      <c r="AK21" s="385">
        <v>1</v>
      </c>
      <c r="AL21" s="385">
        <v>2</v>
      </c>
      <c r="AM21" s="385"/>
      <c r="AN21" s="385">
        <v>1</v>
      </c>
      <c r="AO21" s="385"/>
      <c r="AP21" s="385"/>
      <c r="AQ21" s="385">
        <v>1</v>
      </c>
    </row>
    <row r="22" spans="1:43" ht="37.5" x14ac:dyDescent="0.2">
      <c r="A22" s="112" t="s">
        <v>229</v>
      </c>
      <c r="B22" s="131">
        <v>164.709</v>
      </c>
      <c r="C22" s="130">
        <v>260.33</v>
      </c>
      <c r="D22" s="130">
        <v>9.75</v>
      </c>
      <c r="E22" s="131">
        <v>11.257</v>
      </c>
      <c r="F22" s="131">
        <v>11.548</v>
      </c>
      <c r="G22" s="131">
        <v>12.063000000000001</v>
      </c>
      <c r="H22" s="130">
        <v>23.34</v>
      </c>
      <c r="I22" s="131">
        <v>22.715</v>
      </c>
      <c r="J22" s="131">
        <v>14.948</v>
      </c>
      <c r="K22" s="131">
        <v>14.493</v>
      </c>
      <c r="L22" s="131">
        <v>15.288</v>
      </c>
      <c r="M22" s="131">
        <v>15.842000000000001</v>
      </c>
      <c r="N22" s="131">
        <v>159</v>
      </c>
      <c r="O22" s="131">
        <v>162</v>
      </c>
      <c r="P22" s="131">
        <v>68</v>
      </c>
      <c r="Q22" s="131">
        <v>68</v>
      </c>
      <c r="R22" s="131">
        <v>68</v>
      </c>
      <c r="S22" s="131">
        <v>68</v>
      </c>
      <c r="T22" s="131">
        <v>3</v>
      </c>
      <c r="U22" s="131">
        <v>5</v>
      </c>
      <c r="V22" s="117"/>
      <c r="W22" s="117"/>
      <c r="X22" s="385">
        <v>8</v>
      </c>
      <c r="Y22" s="385">
        <v>2</v>
      </c>
      <c r="Z22" s="385"/>
      <c r="AA22" s="385"/>
      <c r="AB22" s="385"/>
      <c r="AC22" s="385">
        <v>2</v>
      </c>
      <c r="AD22" s="385"/>
      <c r="AE22" s="385">
        <v>4</v>
      </c>
      <c r="AF22" s="385">
        <v>8</v>
      </c>
      <c r="AG22" s="385">
        <v>8</v>
      </c>
      <c r="AH22" s="385">
        <v>3</v>
      </c>
      <c r="AI22" s="385">
        <v>3</v>
      </c>
      <c r="AJ22" s="385">
        <v>1</v>
      </c>
      <c r="AK22" s="385">
        <v>1</v>
      </c>
      <c r="AL22" s="385">
        <v>2</v>
      </c>
      <c r="AM22" s="385"/>
      <c r="AN22" s="385">
        <v>1</v>
      </c>
      <c r="AO22" s="385"/>
      <c r="AP22" s="385"/>
      <c r="AQ22" s="385">
        <v>1</v>
      </c>
    </row>
    <row r="23" spans="1:43" ht="37.5" x14ac:dyDescent="0.2">
      <c r="A23" s="112" t="s">
        <v>230</v>
      </c>
      <c r="B23" s="130">
        <v>77.27</v>
      </c>
      <c r="C23" s="131">
        <v>73.584000000000003</v>
      </c>
      <c r="D23" s="131">
        <v>84.186000000000007</v>
      </c>
      <c r="E23" s="131">
        <v>88.180999999999997</v>
      </c>
      <c r="F23" s="131">
        <v>92.108999999999995</v>
      </c>
      <c r="G23" s="131">
        <v>96.156999999999996</v>
      </c>
      <c r="H23" s="131">
        <v>74.665000000000006</v>
      </c>
      <c r="I23" s="131">
        <v>85.549000000000007</v>
      </c>
      <c r="J23" s="131">
        <v>85.906999999999996</v>
      </c>
      <c r="K23" s="131">
        <v>87.757000000000005</v>
      </c>
      <c r="L23" s="131">
        <v>88.516999999999996</v>
      </c>
      <c r="M23" s="131">
        <v>90.165999999999997</v>
      </c>
      <c r="N23" s="131">
        <v>342</v>
      </c>
      <c r="O23" s="131">
        <v>380</v>
      </c>
      <c r="P23" s="131">
        <v>392</v>
      </c>
      <c r="Q23" s="131">
        <v>393</v>
      </c>
      <c r="R23" s="131">
        <v>395</v>
      </c>
      <c r="S23" s="131">
        <v>397</v>
      </c>
      <c r="T23" s="131">
        <v>11</v>
      </c>
      <c r="U23" s="131">
        <v>15</v>
      </c>
      <c r="V23" s="117"/>
      <c r="W23" s="117"/>
      <c r="X23" s="385">
        <v>11</v>
      </c>
      <c r="Y23" s="385">
        <v>2</v>
      </c>
      <c r="Z23" s="385"/>
      <c r="AA23" s="385"/>
      <c r="AB23" s="385"/>
      <c r="AC23" s="385">
        <v>3</v>
      </c>
      <c r="AD23" s="385"/>
      <c r="AE23" s="385">
        <v>6</v>
      </c>
      <c r="AF23" s="385">
        <v>7</v>
      </c>
      <c r="AG23" s="385">
        <v>7</v>
      </c>
      <c r="AH23" s="385">
        <v>4</v>
      </c>
      <c r="AI23" s="385">
        <v>4</v>
      </c>
      <c r="AJ23" s="385">
        <v>2</v>
      </c>
      <c r="AK23" s="385">
        <v>2</v>
      </c>
      <c r="AL23" s="385">
        <v>3</v>
      </c>
      <c r="AM23" s="385">
        <v>1</v>
      </c>
      <c r="AN23" s="385">
        <v>1</v>
      </c>
      <c r="AO23" s="385"/>
      <c r="AP23" s="385"/>
      <c r="AQ23" s="385">
        <v>1</v>
      </c>
    </row>
    <row r="24" spans="1:43" ht="37.5" x14ac:dyDescent="0.2">
      <c r="A24" s="112" t="s">
        <v>231</v>
      </c>
      <c r="B24" s="130">
        <v>4.7</v>
      </c>
      <c r="C24" s="130">
        <v>5.28</v>
      </c>
      <c r="D24" s="131">
        <v>5.5679999999999996</v>
      </c>
      <c r="E24" s="131">
        <v>6.923</v>
      </c>
      <c r="F24" s="131">
        <v>7.0960000000000001</v>
      </c>
      <c r="G24" s="131">
        <v>7.4189999999999996</v>
      </c>
      <c r="H24" s="131">
        <v>5.9169999999999998</v>
      </c>
      <c r="I24" s="131">
        <v>5.9589999999999996</v>
      </c>
      <c r="J24" s="131">
        <v>5.3410000000000002</v>
      </c>
      <c r="K24" s="131">
        <v>4.1589999999999998</v>
      </c>
      <c r="L24" s="131">
        <v>4.3010000000000002</v>
      </c>
      <c r="M24" s="131">
        <v>4.5519999999999996</v>
      </c>
      <c r="N24" s="131">
        <v>34</v>
      </c>
      <c r="O24" s="131">
        <v>33</v>
      </c>
      <c r="P24" s="131">
        <v>35</v>
      </c>
      <c r="Q24" s="131">
        <v>35</v>
      </c>
      <c r="R24" s="131">
        <v>35</v>
      </c>
      <c r="S24" s="131">
        <v>35</v>
      </c>
      <c r="T24" s="131">
        <v>0</v>
      </c>
      <c r="U24" s="131">
        <v>0</v>
      </c>
      <c r="V24" s="117"/>
      <c r="W24" s="117"/>
      <c r="X24" s="385">
        <v>5</v>
      </c>
      <c r="Y24" s="385"/>
      <c r="Z24" s="385"/>
      <c r="AA24" s="385"/>
      <c r="AB24" s="385"/>
      <c r="AC24" s="385">
        <v>1</v>
      </c>
      <c r="AD24" s="385"/>
      <c r="AE24" s="385">
        <v>4</v>
      </c>
      <c r="AF24" s="385">
        <v>1</v>
      </c>
      <c r="AG24" s="385">
        <v>1</v>
      </c>
      <c r="AH24" s="385"/>
      <c r="AI24" s="385"/>
      <c r="AJ24" s="385"/>
      <c r="AK24" s="385"/>
      <c r="AL24" s="385">
        <v>2</v>
      </c>
      <c r="AM24" s="385"/>
      <c r="AN24" s="385">
        <v>1</v>
      </c>
      <c r="AO24" s="385"/>
      <c r="AP24" s="385"/>
      <c r="AQ24" s="385">
        <v>1</v>
      </c>
    </row>
    <row r="25" spans="1:43" ht="37.5" x14ac:dyDescent="0.2">
      <c r="A25" s="112" t="s">
        <v>232</v>
      </c>
      <c r="B25" s="131">
        <v>18.751999999999999</v>
      </c>
      <c r="C25" s="131">
        <v>9.657</v>
      </c>
      <c r="D25" s="131">
        <v>55.633000000000003</v>
      </c>
      <c r="E25" s="131">
        <v>56.015000000000001</v>
      </c>
      <c r="F25" s="131">
        <v>56.404000000000003</v>
      </c>
      <c r="G25" s="131">
        <v>56.646000000000001</v>
      </c>
      <c r="H25" s="131">
        <v>84.405000000000001</v>
      </c>
      <c r="I25" s="131">
        <v>86.042000000000002</v>
      </c>
      <c r="J25" s="131">
        <v>89.308000000000007</v>
      </c>
      <c r="K25" s="131">
        <v>92.278999999999996</v>
      </c>
      <c r="L25" s="131">
        <v>93.168000000000006</v>
      </c>
      <c r="M25" s="131">
        <v>96.296000000000006</v>
      </c>
      <c r="N25" s="131">
        <v>403</v>
      </c>
      <c r="O25" s="131">
        <v>341</v>
      </c>
      <c r="P25" s="131">
        <v>375</v>
      </c>
      <c r="Q25" s="131">
        <v>375</v>
      </c>
      <c r="R25" s="131">
        <v>375</v>
      </c>
      <c r="S25" s="131">
        <v>375</v>
      </c>
      <c r="T25" s="131">
        <v>33</v>
      </c>
      <c r="U25" s="131">
        <v>35</v>
      </c>
      <c r="V25" s="117"/>
      <c r="W25" s="117"/>
      <c r="X25" s="385">
        <v>10</v>
      </c>
      <c r="Y25" s="385">
        <v>1</v>
      </c>
      <c r="Z25" s="385"/>
      <c r="AA25" s="385"/>
      <c r="AB25" s="385"/>
      <c r="AC25" s="385">
        <v>3</v>
      </c>
      <c r="AD25" s="385"/>
      <c r="AE25" s="385">
        <v>6</v>
      </c>
      <c r="AF25" s="385">
        <v>15</v>
      </c>
      <c r="AG25" s="385">
        <v>15</v>
      </c>
      <c r="AH25" s="385">
        <v>3</v>
      </c>
      <c r="AI25" s="385">
        <v>3</v>
      </c>
      <c r="AJ25" s="385">
        <v>2</v>
      </c>
      <c r="AK25" s="385">
        <v>2</v>
      </c>
      <c r="AL25" s="385">
        <v>2</v>
      </c>
      <c r="AM25" s="385"/>
      <c r="AN25" s="385">
        <v>1</v>
      </c>
      <c r="AO25" s="385"/>
      <c r="AP25" s="385"/>
      <c r="AQ25" s="385">
        <v>1</v>
      </c>
    </row>
    <row r="26" spans="1:43" ht="37.5" x14ac:dyDescent="0.2">
      <c r="A26" s="112" t="s">
        <v>233</v>
      </c>
      <c r="B26" s="131">
        <v>0</v>
      </c>
      <c r="C26" s="131">
        <v>0</v>
      </c>
      <c r="D26" s="131">
        <v>0</v>
      </c>
      <c r="E26" s="131">
        <v>0</v>
      </c>
      <c r="F26" s="131">
        <v>0</v>
      </c>
      <c r="G26" s="131">
        <v>0</v>
      </c>
      <c r="H26" s="131">
        <v>6.1369999999999996</v>
      </c>
      <c r="I26" s="131">
        <v>5.5780000000000003</v>
      </c>
      <c r="J26" s="130">
        <v>4.6900000000000004</v>
      </c>
      <c r="K26" s="131">
        <v>3.1960000000000002</v>
      </c>
      <c r="L26" s="131">
        <v>3.3889999999999998</v>
      </c>
      <c r="M26" s="131">
        <v>3.617</v>
      </c>
      <c r="N26" s="131">
        <v>30</v>
      </c>
      <c r="O26" s="131">
        <v>31</v>
      </c>
      <c r="P26" s="131">
        <v>30</v>
      </c>
      <c r="Q26" s="131">
        <v>30</v>
      </c>
      <c r="R26" s="131">
        <v>30</v>
      </c>
      <c r="S26" s="131">
        <v>30</v>
      </c>
      <c r="T26" s="131">
        <v>4</v>
      </c>
      <c r="U26" s="131">
        <v>3</v>
      </c>
      <c r="V26" s="117"/>
      <c r="W26" s="117"/>
      <c r="X26" s="385">
        <v>4</v>
      </c>
      <c r="Y26" s="385"/>
      <c r="Z26" s="385"/>
      <c r="AA26" s="385"/>
      <c r="AB26" s="385"/>
      <c r="AC26" s="385"/>
      <c r="AD26" s="385"/>
      <c r="AE26" s="385">
        <v>4</v>
      </c>
      <c r="AF26" s="385">
        <v>0</v>
      </c>
      <c r="AG26" s="385">
        <v>0</v>
      </c>
      <c r="AH26" s="385"/>
      <c r="AI26" s="385"/>
      <c r="AJ26" s="385"/>
      <c r="AK26" s="385"/>
      <c r="AL26" s="385">
        <v>2</v>
      </c>
      <c r="AM26" s="385"/>
      <c r="AN26" s="385">
        <v>1</v>
      </c>
      <c r="AO26" s="385"/>
      <c r="AP26" s="385"/>
      <c r="AQ26" s="385">
        <v>1</v>
      </c>
    </row>
    <row r="27" spans="1:43" ht="37.5" x14ac:dyDescent="0.2">
      <c r="A27" s="112" t="s">
        <v>376</v>
      </c>
      <c r="B27" s="130">
        <v>4.5</v>
      </c>
      <c r="C27" s="131">
        <v>4.8529999999999998</v>
      </c>
      <c r="D27" s="131">
        <v>5.5679999999999996</v>
      </c>
      <c r="E27" s="131">
        <v>5.7690000000000001</v>
      </c>
      <c r="F27" s="131">
        <v>5.9139999999999997</v>
      </c>
      <c r="G27" s="131">
        <v>6.1829999999999998</v>
      </c>
      <c r="H27" s="131">
        <v>5.3040000000000003</v>
      </c>
      <c r="I27" s="131">
        <v>5.0170000000000003</v>
      </c>
      <c r="J27" s="131">
        <v>4.3390000000000004</v>
      </c>
      <c r="K27" s="131">
        <v>3.879</v>
      </c>
      <c r="L27" s="131">
        <v>4.1070000000000002</v>
      </c>
      <c r="M27" s="131">
        <v>4.4139999999999997</v>
      </c>
      <c r="N27" s="131">
        <v>26</v>
      </c>
      <c r="O27" s="131">
        <v>33</v>
      </c>
      <c r="P27" s="131">
        <v>29</v>
      </c>
      <c r="Q27" s="131">
        <v>29</v>
      </c>
      <c r="R27" s="131">
        <v>29</v>
      </c>
      <c r="S27" s="131">
        <v>29</v>
      </c>
      <c r="T27" s="131">
        <v>1</v>
      </c>
      <c r="U27" s="131">
        <v>1</v>
      </c>
      <c r="V27" s="117"/>
      <c r="W27" s="117"/>
      <c r="X27" s="385">
        <v>5</v>
      </c>
      <c r="Y27" s="385"/>
      <c r="Z27" s="385"/>
      <c r="AA27" s="385"/>
      <c r="AB27" s="385"/>
      <c r="AC27" s="385">
        <v>1</v>
      </c>
      <c r="AD27" s="385"/>
      <c r="AE27" s="385">
        <v>4</v>
      </c>
      <c r="AF27" s="385">
        <v>1</v>
      </c>
      <c r="AG27" s="385">
        <v>1</v>
      </c>
      <c r="AH27" s="385"/>
      <c r="AI27" s="385"/>
      <c r="AJ27" s="385"/>
      <c r="AK27" s="385"/>
      <c r="AL27" s="385">
        <v>2</v>
      </c>
      <c r="AM27" s="385"/>
      <c r="AN27" s="385">
        <v>1</v>
      </c>
      <c r="AO27" s="385"/>
      <c r="AP27" s="385"/>
      <c r="AQ27" s="385">
        <v>1</v>
      </c>
    </row>
    <row r="28" spans="1:43" ht="37.5" x14ac:dyDescent="0.2">
      <c r="A28" s="112" t="s">
        <v>234</v>
      </c>
      <c r="B28" s="131">
        <v>5.5369999999999999</v>
      </c>
      <c r="C28" s="131">
        <v>2.3069999999999999</v>
      </c>
      <c r="D28" s="131">
        <v>2.452</v>
      </c>
      <c r="E28" s="131">
        <v>2.5910000000000002</v>
      </c>
      <c r="F28" s="131">
        <v>2.7349999999999999</v>
      </c>
      <c r="G28" s="131">
        <v>2.8210000000000002</v>
      </c>
      <c r="H28" s="131">
        <v>26.818000000000001</v>
      </c>
      <c r="I28" s="131">
        <v>23.695</v>
      </c>
      <c r="J28" s="131">
        <v>21.100999999999999</v>
      </c>
      <c r="K28" s="131">
        <v>22.800999999999998</v>
      </c>
      <c r="L28" s="131">
        <v>23.196999999999999</v>
      </c>
      <c r="M28" s="131">
        <v>24.614999999999998</v>
      </c>
      <c r="N28" s="131">
        <v>136</v>
      </c>
      <c r="O28" s="131">
        <v>117</v>
      </c>
      <c r="P28" s="131">
        <v>117</v>
      </c>
      <c r="Q28" s="131">
        <v>117</v>
      </c>
      <c r="R28" s="131">
        <v>117</v>
      </c>
      <c r="S28" s="131">
        <v>117</v>
      </c>
      <c r="T28" s="131">
        <v>46</v>
      </c>
      <c r="U28" s="131">
        <v>48</v>
      </c>
      <c r="V28" s="117"/>
      <c r="W28" s="117"/>
      <c r="X28" s="385">
        <v>7</v>
      </c>
      <c r="Y28" s="385"/>
      <c r="Z28" s="385"/>
      <c r="AA28" s="385"/>
      <c r="AB28" s="385"/>
      <c r="AC28" s="385">
        <v>1</v>
      </c>
      <c r="AD28" s="385"/>
      <c r="AE28" s="385">
        <v>6</v>
      </c>
      <c r="AF28" s="385">
        <v>13</v>
      </c>
      <c r="AG28" s="385">
        <v>13</v>
      </c>
      <c r="AH28" s="385"/>
      <c r="AI28" s="385"/>
      <c r="AJ28" s="385"/>
      <c r="AK28" s="385"/>
      <c r="AL28" s="385">
        <v>5</v>
      </c>
      <c r="AM28" s="385">
        <v>2</v>
      </c>
      <c r="AN28" s="385">
        <v>2</v>
      </c>
      <c r="AO28" s="385"/>
      <c r="AP28" s="385"/>
      <c r="AQ28" s="385">
        <v>1</v>
      </c>
    </row>
    <row r="29" spans="1:43" ht="19.5" x14ac:dyDescent="0.2">
      <c r="A29" s="116" t="s">
        <v>157</v>
      </c>
      <c r="B29" s="384">
        <f>SUM(B8:B28)</f>
        <v>1623.3940000000002</v>
      </c>
      <c r="C29" s="384">
        <f t="shared" ref="C29:U29" si="0">SUM(C8:C28)</f>
        <v>1965.4659999999997</v>
      </c>
      <c r="D29" s="384">
        <f t="shared" si="0"/>
        <v>1765.0299999999997</v>
      </c>
      <c r="E29" s="384">
        <f t="shared" si="0"/>
        <v>1836.2820000000002</v>
      </c>
      <c r="F29" s="384">
        <f t="shared" si="0"/>
        <v>1984.7469999999996</v>
      </c>
      <c r="G29" s="384">
        <f t="shared" si="0"/>
        <v>2080.1219999999998</v>
      </c>
      <c r="H29" s="384">
        <f t="shared" si="0"/>
        <v>1248.8399999999997</v>
      </c>
      <c r="I29" s="384">
        <f t="shared" si="0"/>
        <v>1292.7819999999999</v>
      </c>
      <c r="J29" s="384">
        <f t="shared" si="0"/>
        <v>1277.7889999999998</v>
      </c>
      <c r="K29" s="384">
        <f t="shared" si="0"/>
        <v>1329.2859999999998</v>
      </c>
      <c r="L29" s="384">
        <f t="shared" si="0"/>
        <v>1353.933</v>
      </c>
      <c r="M29" s="384">
        <f t="shared" si="0"/>
        <v>1408.6189999999997</v>
      </c>
      <c r="N29" s="132">
        <f t="shared" si="0"/>
        <v>7200</v>
      </c>
      <c r="O29" s="132">
        <f t="shared" si="0"/>
        <v>7000</v>
      </c>
      <c r="P29" s="132">
        <f t="shared" si="0"/>
        <v>7000</v>
      </c>
      <c r="Q29" s="132">
        <f t="shared" si="0"/>
        <v>7000</v>
      </c>
      <c r="R29" s="132">
        <f t="shared" si="0"/>
        <v>7000</v>
      </c>
      <c r="S29" s="132">
        <f t="shared" si="0"/>
        <v>7000</v>
      </c>
      <c r="T29" s="132">
        <f t="shared" si="0"/>
        <v>478</v>
      </c>
      <c r="U29" s="132">
        <f t="shared" si="0"/>
        <v>505</v>
      </c>
      <c r="V29" s="117"/>
      <c r="W29" s="117"/>
      <c r="X29" s="385">
        <f>SUM(X8:X28)</f>
        <v>220</v>
      </c>
      <c r="Y29" s="385">
        <f t="shared" ref="Y29:AD29" si="1">SUM(Y8:Y28)</f>
        <v>14</v>
      </c>
      <c r="Z29" s="385">
        <f t="shared" si="1"/>
        <v>16</v>
      </c>
      <c r="AA29" s="385">
        <f t="shared" si="1"/>
        <v>1</v>
      </c>
      <c r="AB29" s="385">
        <f t="shared" si="1"/>
        <v>3</v>
      </c>
      <c r="AC29" s="385">
        <f t="shared" si="1"/>
        <v>43</v>
      </c>
      <c r="AD29" s="385">
        <f t="shared" si="1"/>
        <v>6</v>
      </c>
      <c r="AE29" s="385">
        <f>SUM(AE8:AE28)</f>
        <v>137</v>
      </c>
      <c r="AF29" s="385">
        <f>SUM(AF8:AF28)</f>
        <v>528</v>
      </c>
      <c r="AG29" s="385">
        <v>530</v>
      </c>
      <c r="AH29" s="385">
        <f t="shared" ref="AH29:AO29" si="2">SUM(AH8:AH28)</f>
        <v>50</v>
      </c>
      <c r="AI29" s="385">
        <f t="shared" si="2"/>
        <v>50</v>
      </c>
      <c r="AJ29" s="385">
        <f t="shared" si="2"/>
        <v>28</v>
      </c>
      <c r="AK29" s="385">
        <f t="shared" si="2"/>
        <v>28</v>
      </c>
      <c r="AL29" s="385">
        <f t="shared" si="2"/>
        <v>79</v>
      </c>
      <c r="AM29" s="385">
        <f t="shared" si="2"/>
        <v>18</v>
      </c>
      <c r="AN29" s="385">
        <f t="shared" si="2"/>
        <v>33</v>
      </c>
      <c r="AO29" s="385">
        <f t="shared" si="2"/>
        <v>3</v>
      </c>
      <c r="AP29" s="385"/>
      <c r="AQ29" s="385">
        <f>SUM(AQ8:AQ28)</f>
        <v>25</v>
      </c>
    </row>
    <row r="30" spans="1:43" ht="18.75" x14ac:dyDescent="0.2">
      <c r="A30" s="113"/>
      <c r="B30" s="114"/>
      <c r="C30" s="115"/>
      <c r="D30" s="115"/>
      <c r="E30" s="115"/>
      <c r="F30" s="115"/>
      <c r="G30" s="115"/>
      <c r="H30" s="114"/>
      <c r="I30" s="115"/>
      <c r="J30" s="115"/>
      <c r="K30" s="115"/>
      <c r="L30" s="115"/>
      <c r="M30" s="115"/>
      <c r="N30" s="114"/>
      <c r="O30" s="115"/>
      <c r="P30" s="115"/>
      <c r="Q30" s="115"/>
      <c r="R30" s="115"/>
      <c r="S30" s="115"/>
      <c r="X30" s="387"/>
    </row>
    <row r="31" spans="1:43" ht="56.25" customHeight="1" x14ac:dyDescent="0.2">
      <c r="B31" s="420" t="s">
        <v>156</v>
      </c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X31" s="420" t="s">
        <v>156</v>
      </c>
      <c r="Y31" s="420"/>
      <c r="Z31" s="420"/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0"/>
      <c r="AL31" s="420"/>
      <c r="AM31" s="420"/>
      <c r="AN31" s="420"/>
      <c r="AO31" s="420"/>
      <c r="AP31" s="420"/>
      <c r="AQ31" s="420"/>
    </row>
    <row r="32" spans="1:43" ht="18.75" x14ac:dyDescent="0.3">
      <c r="A32" s="31"/>
      <c r="B32" s="31"/>
      <c r="C32" s="31"/>
      <c r="D32" s="31"/>
      <c r="E32" s="31"/>
      <c r="F32" s="31"/>
      <c r="G32" s="31"/>
    </row>
    <row r="33" spans="34:35" ht="36.6" customHeight="1" x14ac:dyDescent="0.2"/>
    <row r="40" spans="34:35" ht="18.75" x14ac:dyDescent="0.2">
      <c r="AH40" s="421"/>
      <c r="AI40" s="422"/>
    </row>
  </sheetData>
  <mergeCells count="53">
    <mergeCell ref="AP5:AP7"/>
    <mergeCell ref="AQ5:AQ7"/>
    <mergeCell ref="U6:U7"/>
    <mergeCell ref="T6:T7"/>
    <mergeCell ref="AI6:AI7"/>
    <mergeCell ref="AH40:AI40"/>
    <mergeCell ref="B4:G5"/>
    <mergeCell ref="T4:U5"/>
    <mergeCell ref="AF5:AG5"/>
    <mergeCell ref="AJ6:AJ7"/>
    <mergeCell ref="Y4:AE4"/>
    <mergeCell ref="Y5:Y7"/>
    <mergeCell ref="X4:X7"/>
    <mergeCell ref="AA5:AA7"/>
    <mergeCell ref="AB5:AB7"/>
    <mergeCell ref="AC5:AC7"/>
    <mergeCell ref="AD5:AD7"/>
    <mergeCell ref="AE5:AE7"/>
    <mergeCell ref="H4:M5"/>
    <mergeCell ref="AF4:AK4"/>
    <mergeCell ref="AF6:AF7"/>
    <mergeCell ref="E1:G1"/>
    <mergeCell ref="E6:G6"/>
    <mergeCell ref="D6:D7"/>
    <mergeCell ref="C6:C7"/>
    <mergeCell ref="V4:W5"/>
    <mergeCell ref="V6:V7"/>
    <mergeCell ref="W6:W7"/>
    <mergeCell ref="A2:W2"/>
    <mergeCell ref="N4:S5"/>
    <mergeCell ref="Q6:S6"/>
    <mergeCell ref="N6:N7"/>
    <mergeCell ref="O6:O7"/>
    <mergeCell ref="P6:P7"/>
    <mergeCell ref="H6:H7"/>
    <mergeCell ref="I6:I7"/>
    <mergeCell ref="J6:J7"/>
    <mergeCell ref="X31:AQ31"/>
    <mergeCell ref="AH5:AI5"/>
    <mergeCell ref="K6:M6"/>
    <mergeCell ref="A4:A7"/>
    <mergeCell ref="B6:B7"/>
    <mergeCell ref="Z5:Z7"/>
    <mergeCell ref="B31:U31"/>
    <mergeCell ref="AK6:AK7"/>
    <mergeCell ref="AM4:AQ4"/>
    <mergeCell ref="AL4:AL7"/>
    <mergeCell ref="AG6:AG7"/>
    <mergeCell ref="AH6:AH7"/>
    <mergeCell ref="AJ5:AK5"/>
    <mergeCell ref="AM5:AM7"/>
    <mergeCell ref="AN5:AN7"/>
    <mergeCell ref="AO5:AO7"/>
  </mergeCells>
  <phoneticPr fontId="15" type="noConversion"/>
  <printOptions horizontalCentered="1"/>
  <pageMargins left="0" right="0" top="0.39370078740157483" bottom="0.19685039370078741" header="0" footer="0"/>
  <pageSetup paperSize="9" scale="45" orientation="landscape" horizontalDpi="300" verticalDpi="300" r:id="rId1"/>
  <headerFooter alignWithMargins="0"/>
  <colBreaks count="1" manualBreakCount="1">
    <brk id="23" max="1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0"/>
  </sheetPr>
  <dimension ref="A1:S56"/>
  <sheetViews>
    <sheetView view="pageBreakPreview" topLeftCell="B25" zoomScale="55" zoomScaleNormal="75" zoomScaleSheetLayoutView="55" workbookViewId="0">
      <selection activeCell="F57" sqref="F57:H61"/>
    </sheetView>
  </sheetViews>
  <sheetFormatPr defaultRowHeight="18" x14ac:dyDescent="0.25"/>
  <cols>
    <col min="1" max="1" width="5.5703125" style="390" customWidth="1"/>
    <col min="2" max="2" width="41.7109375" style="388" customWidth="1"/>
    <col min="3" max="3" width="28.5703125" customWidth="1"/>
    <col min="4" max="4" width="19.85546875" customWidth="1"/>
    <col min="5" max="5" width="19.28515625" customWidth="1"/>
    <col min="6" max="6" width="21.140625" customWidth="1"/>
    <col min="7" max="7" width="19.140625" style="389" customWidth="1"/>
    <col min="8" max="8" width="20.28515625" style="389" customWidth="1"/>
    <col min="9" max="15" width="16.85546875" style="389" customWidth="1"/>
    <col min="16" max="16" width="16.7109375" style="389" customWidth="1"/>
    <col min="17" max="17" width="23" style="389" customWidth="1"/>
  </cols>
  <sheetData>
    <row r="1" spans="1:19" ht="26.25" customHeight="1" x14ac:dyDescent="0.25">
      <c r="P1" s="446" t="s">
        <v>145</v>
      </c>
      <c r="Q1" s="446"/>
      <c r="R1" s="94"/>
      <c r="S1" s="94"/>
    </row>
    <row r="3" spans="1:19" ht="72" customHeight="1" x14ac:dyDescent="0.2">
      <c r="A3" s="447" t="s">
        <v>379</v>
      </c>
      <c r="B3" s="447"/>
      <c r="C3" s="447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</row>
    <row r="4" spans="1:19" ht="29.25" customHeight="1" x14ac:dyDescent="0.2">
      <c r="A4" s="107"/>
      <c r="B4" s="107"/>
      <c r="C4" s="107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</row>
    <row r="5" spans="1:19" ht="63" customHeight="1" x14ac:dyDescent="0.2">
      <c r="A5" s="449" t="s">
        <v>119</v>
      </c>
      <c r="B5" s="449" t="s">
        <v>139</v>
      </c>
      <c r="C5" s="449" t="s">
        <v>133</v>
      </c>
      <c r="D5" s="449" t="s">
        <v>134</v>
      </c>
      <c r="E5" s="449" t="s">
        <v>140</v>
      </c>
      <c r="F5" s="449"/>
      <c r="G5" s="449" t="s">
        <v>135</v>
      </c>
      <c r="H5" s="449" t="s">
        <v>136</v>
      </c>
      <c r="I5" s="449" t="s">
        <v>137</v>
      </c>
      <c r="J5" s="449"/>
      <c r="K5" s="449"/>
      <c r="L5" s="449"/>
      <c r="M5" s="449"/>
      <c r="N5" s="449"/>
      <c r="O5" s="449"/>
      <c r="P5" s="449" t="s">
        <v>141</v>
      </c>
      <c r="Q5" s="449" t="s">
        <v>138</v>
      </c>
    </row>
    <row r="6" spans="1:19" ht="75" customHeight="1" x14ac:dyDescent="0.2">
      <c r="A6" s="449"/>
      <c r="B6" s="449"/>
      <c r="C6" s="449"/>
      <c r="D6" s="449"/>
      <c r="E6" s="449"/>
      <c r="F6" s="449"/>
      <c r="G6" s="449"/>
      <c r="H6" s="449"/>
      <c r="I6" s="386" t="s">
        <v>407</v>
      </c>
      <c r="J6" s="386" t="s">
        <v>383</v>
      </c>
      <c r="K6" s="386" t="s">
        <v>408</v>
      </c>
      <c r="L6" s="386" t="s">
        <v>409</v>
      </c>
      <c r="M6" s="386" t="s">
        <v>389</v>
      </c>
      <c r="N6" s="386" t="s">
        <v>387</v>
      </c>
      <c r="O6" s="386" t="s">
        <v>388</v>
      </c>
      <c r="P6" s="449"/>
      <c r="Q6" s="449"/>
    </row>
    <row r="7" spans="1:19" s="390" customFormat="1" ht="18.75" x14ac:dyDescent="0.25">
      <c r="A7" s="442">
        <v>1</v>
      </c>
      <c r="B7" s="441" t="s">
        <v>395</v>
      </c>
      <c r="C7" s="444" t="s">
        <v>396</v>
      </c>
      <c r="D7" s="444" t="s">
        <v>377</v>
      </c>
      <c r="E7" s="445" t="s">
        <v>200</v>
      </c>
      <c r="F7" s="445"/>
      <c r="G7" s="393">
        <f>G8+G9+G10+G11</f>
        <v>0</v>
      </c>
      <c r="H7" s="393">
        <f t="shared" ref="H7:Q7" si="0">H8+H9+H10+H11</f>
        <v>1</v>
      </c>
      <c r="I7" s="393">
        <f t="shared" si="0"/>
        <v>0</v>
      </c>
      <c r="J7" s="393">
        <f t="shared" si="0"/>
        <v>0</v>
      </c>
      <c r="K7" s="393">
        <f t="shared" si="0"/>
        <v>0</v>
      </c>
      <c r="L7" s="393">
        <f t="shared" si="0"/>
        <v>0</v>
      </c>
      <c r="M7" s="393">
        <f t="shared" si="0"/>
        <v>0</v>
      </c>
      <c r="N7" s="393">
        <f t="shared" si="0"/>
        <v>0</v>
      </c>
      <c r="O7" s="393">
        <f t="shared" si="0"/>
        <v>0</v>
      </c>
      <c r="P7" s="393">
        <f t="shared" si="0"/>
        <v>0.5</v>
      </c>
      <c r="Q7" s="393">
        <f t="shared" si="0"/>
        <v>0</v>
      </c>
    </row>
    <row r="8" spans="1:19" s="390" customFormat="1" x14ac:dyDescent="0.25">
      <c r="A8" s="442"/>
      <c r="B8" s="441"/>
      <c r="C8" s="444"/>
      <c r="D8" s="444"/>
      <c r="E8" s="443">
        <v>2015</v>
      </c>
      <c r="F8" s="443">
        <v>2021</v>
      </c>
      <c r="G8" s="391"/>
      <c r="H8" s="391">
        <v>1</v>
      </c>
      <c r="I8" s="391"/>
      <c r="J8" s="391"/>
      <c r="K8" s="391"/>
      <c r="L8" s="391"/>
      <c r="M8" s="391"/>
      <c r="N8" s="392"/>
      <c r="O8" s="392"/>
      <c r="P8" s="391">
        <v>0.5</v>
      </c>
      <c r="Q8" s="391"/>
    </row>
    <row r="9" spans="1:19" s="390" customFormat="1" x14ac:dyDescent="0.25">
      <c r="A9" s="442"/>
      <c r="B9" s="441"/>
      <c r="C9" s="444"/>
      <c r="D9" s="444"/>
      <c r="E9" s="443">
        <v>2016</v>
      </c>
      <c r="F9" s="443">
        <v>2022</v>
      </c>
      <c r="G9" s="391"/>
      <c r="H9" s="391"/>
      <c r="I9" s="391"/>
      <c r="J9" s="391"/>
      <c r="K9" s="391"/>
      <c r="L9" s="391"/>
      <c r="M9" s="391"/>
      <c r="N9" s="392"/>
      <c r="O9" s="392"/>
      <c r="P9" s="391"/>
      <c r="Q9" s="391"/>
    </row>
    <row r="10" spans="1:19" s="390" customFormat="1" x14ac:dyDescent="0.25">
      <c r="A10" s="442"/>
      <c r="B10" s="441"/>
      <c r="C10" s="444"/>
      <c r="D10" s="444"/>
      <c r="E10" s="443">
        <v>2017</v>
      </c>
      <c r="F10" s="443">
        <v>2023</v>
      </c>
      <c r="G10" s="391"/>
      <c r="H10" s="391"/>
      <c r="I10" s="391"/>
      <c r="J10" s="391"/>
      <c r="K10" s="391"/>
      <c r="L10" s="391"/>
      <c r="M10" s="391"/>
      <c r="N10" s="392"/>
      <c r="O10" s="392"/>
      <c r="P10" s="391"/>
      <c r="Q10" s="391"/>
    </row>
    <row r="11" spans="1:19" s="390" customFormat="1" x14ac:dyDescent="0.25">
      <c r="A11" s="442"/>
      <c r="B11" s="441"/>
      <c r="C11" s="444"/>
      <c r="D11" s="444"/>
      <c r="E11" s="443">
        <v>2018</v>
      </c>
      <c r="F11" s="443">
        <v>2024</v>
      </c>
      <c r="G11" s="391"/>
      <c r="H11" s="391"/>
      <c r="I11" s="391"/>
      <c r="J11" s="391"/>
      <c r="K11" s="391"/>
      <c r="L11" s="391"/>
      <c r="M11" s="391"/>
      <c r="N11" s="392"/>
      <c r="O11" s="392"/>
      <c r="P11" s="391"/>
      <c r="Q11" s="391"/>
    </row>
    <row r="12" spans="1:19" s="390" customFormat="1" ht="17.25" customHeight="1" x14ac:dyDescent="0.25">
      <c r="A12" s="444">
        <v>2</v>
      </c>
      <c r="B12" s="441" t="s">
        <v>397</v>
      </c>
      <c r="C12" s="444" t="s">
        <v>398</v>
      </c>
      <c r="D12" s="453" t="s">
        <v>410</v>
      </c>
      <c r="E12" s="445" t="s">
        <v>200</v>
      </c>
      <c r="F12" s="445"/>
      <c r="G12" s="393">
        <f>G13+G14+G15+G16</f>
        <v>0</v>
      </c>
      <c r="H12" s="393">
        <f t="shared" ref="H12" si="1">H13+H14+H15+H16</f>
        <v>435.5</v>
      </c>
      <c r="I12" s="393">
        <f t="shared" ref="I12" si="2">I13+I14+I15+I16</f>
        <v>52800</v>
      </c>
      <c r="J12" s="393">
        <f t="shared" ref="J12" si="3">J13+J14+J15+J16</f>
        <v>0</v>
      </c>
      <c r="K12" s="393">
        <f t="shared" ref="K12" si="4">K13+K14+K15+K16</f>
        <v>4860</v>
      </c>
      <c r="L12" s="393">
        <f t="shared" ref="L12" si="5">L13+L14+L15+L16</f>
        <v>0</v>
      </c>
      <c r="M12" s="393">
        <f t="shared" ref="M12" si="6">M13+M14+M15+M16</f>
        <v>0</v>
      </c>
      <c r="N12" s="393">
        <f t="shared" ref="N12" si="7">N13+N14+N15+N16</f>
        <v>0</v>
      </c>
      <c r="O12" s="393">
        <f t="shared" ref="O12" si="8">O13+O14+O15+O16</f>
        <v>0</v>
      </c>
      <c r="P12" s="393">
        <f t="shared" ref="P12" si="9">P13+P14+P15+P16</f>
        <v>80.5</v>
      </c>
      <c r="Q12" s="393">
        <f t="shared" ref="Q12" si="10">Q13+Q14+Q15+Q16</f>
        <v>3</v>
      </c>
    </row>
    <row r="13" spans="1:19" s="390" customFormat="1" ht="17.25" customHeight="1" x14ac:dyDescent="0.25">
      <c r="A13" s="444"/>
      <c r="B13" s="441"/>
      <c r="C13" s="444"/>
      <c r="D13" s="453"/>
      <c r="E13" s="443">
        <v>2015</v>
      </c>
      <c r="F13" s="443">
        <v>2021</v>
      </c>
      <c r="G13" s="394"/>
      <c r="H13" s="394">
        <v>217.5</v>
      </c>
      <c r="I13" s="394">
        <v>26400</v>
      </c>
      <c r="J13" s="394"/>
      <c r="K13" s="394">
        <v>2385</v>
      </c>
      <c r="L13" s="394"/>
      <c r="M13" s="394"/>
      <c r="N13" s="394"/>
      <c r="O13" s="394"/>
      <c r="P13" s="394">
        <v>38.5</v>
      </c>
      <c r="Q13" s="394">
        <v>1</v>
      </c>
    </row>
    <row r="14" spans="1:19" s="390" customFormat="1" ht="17.25" customHeight="1" x14ac:dyDescent="0.25">
      <c r="A14" s="444"/>
      <c r="B14" s="441"/>
      <c r="C14" s="444"/>
      <c r="D14" s="453"/>
      <c r="E14" s="443">
        <v>2016</v>
      </c>
      <c r="F14" s="443">
        <v>2022</v>
      </c>
      <c r="G14" s="394"/>
      <c r="H14" s="394">
        <v>218</v>
      </c>
      <c r="I14" s="394">
        <v>26400</v>
      </c>
      <c r="J14" s="394"/>
      <c r="K14" s="394">
        <v>2475</v>
      </c>
      <c r="L14" s="394"/>
      <c r="M14" s="394"/>
      <c r="N14" s="394"/>
      <c r="O14" s="394"/>
      <c r="P14" s="394">
        <v>42</v>
      </c>
      <c r="Q14" s="394">
        <v>2</v>
      </c>
    </row>
    <row r="15" spans="1:19" s="390" customFormat="1" ht="17.25" customHeight="1" x14ac:dyDescent="0.25">
      <c r="A15" s="444"/>
      <c r="B15" s="441"/>
      <c r="C15" s="444"/>
      <c r="D15" s="453"/>
      <c r="E15" s="443">
        <v>2017</v>
      </c>
      <c r="F15" s="443">
        <v>2023</v>
      </c>
      <c r="G15" s="394"/>
      <c r="H15" s="394"/>
      <c r="I15" s="394"/>
      <c r="J15" s="394"/>
      <c r="K15" s="394"/>
      <c r="L15" s="394"/>
      <c r="M15" s="394"/>
      <c r="N15" s="394"/>
      <c r="O15" s="394"/>
      <c r="P15" s="394"/>
      <c r="Q15" s="394"/>
    </row>
    <row r="16" spans="1:19" s="390" customFormat="1" ht="17.25" customHeight="1" x14ac:dyDescent="0.25">
      <c r="A16" s="444"/>
      <c r="B16" s="441"/>
      <c r="C16" s="444"/>
      <c r="D16" s="453"/>
      <c r="E16" s="443">
        <v>2018</v>
      </c>
      <c r="F16" s="443">
        <v>2024</v>
      </c>
      <c r="G16" s="394"/>
      <c r="H16" s="394"/>
      <c r="I16" s="394"/>
      <c r="J16" s="394"/>
      <c r="K16" s="394"/>
      <c r="L16" s="394"/>
      <c r="M16" s="394"/>
      <c r="N16" s="394"/>
      <c r="O16" s="394"/>
      <c r="P16" s="394"/>
      <c r="Q16" s="394"/>
    </row>
    <row r="17" spans="1:17" s="390" customFormat="1" ht="17.25" customHeight="1" x14ac:dyDescent="0.25">
      <c r="A17" s="444">
        <v>3</v>
      </c>
      <c r="B17" s="441" t="s">
        <v>397</v>
      </c>
      <c r="C17" s="444" t="s">
        <v>399</v>
      </c>
      <c r="D17" s="444" t="s">
        <v>378</v>
      </c>
      <c r="E17" s="445" t="s">
        <v>200</v>
      </c>
      <c r="F17" s="445"/>
      <c r="G17" s="393">
        <f>G18+G19+G20+G21</f>
        <v>0.8</v>
      </c>
      <c r="H17" s="393">
        <f t="shared" ref="H17" si="11">H18+H19+H20+H21</f>
        <v>103.4</v>
      </c>
      <c r="I17" s="393">
        <f t="shared" ref="I17" si="12">I18+I19+I20+I21</f>
        <v>0</v>
      </c>
      <c r="J17" s="393">
        <f t="shared" ref="J17" si="13">J18+J19+J20+J21</f>
        <v>0</v>
      </c>
      <c r="K17" s="393">
        <f t="shared" ref="K17" si="14">K18+K19+K20+K21</f>
        <v>30</v>
      </c>
      <c r="L17" s="393">
        <f t="shared" ref="L17" si="15">L18+L19+L20+L21</f>
        <v>90</v>
      </c>
      <c r="M17" s="393">
        <f t="shared" ref="M17" si="16">M18+M19+M20+M21</f>
        <v>0</v>
      </c>
      <c r="N17" s="393">
        <f t="shared" ref="N17" si="17">N18+N19+N20+N21</f>
        <v>0</v>
      </c>
      <c r="O17" s="393">
        <f t="shared" ref="O17" si="18">O18+O19+O20+O21</f>
        <v>0</v>
      </c>
      <c r="P17" s="393">
        <f t="shared" ref="P17" si="19">P18+P19+P20+P21</f>
        <v>0.8</v>
      </c>
      <c r="Q17" s="393">
        <f t="shared" ref="Q17" si="20">Q18+Q19+Q20+Q21</f>
        <v>1</v>
      </c>
    </row>
    <row r="18" spans="1:17" s="390" customFormat="1" ht="17.25" customHeight="1" x14ac:dyDescent="0.25">
      <c r="A18" s="444"/>
      <c r="B18" s="441"/>
      <c r="C18" s="444"/>
      <c r="D18" s="444"/>
      <c r="E18" s="443">
        <v>2015</v>
      </c>
      <c r="F18" s="443">
        <v>2021</v>
      </c>
      <c r="G18" s="394">
        <v>0.8</v>
      </c>
      <c r="H18" s="394">
        <v>103.4</v>
      </c>
      <c r="I18" s="394"/>
      <c r="J18" s="394"/>
      <c r="K18" s="394">
        <v>30</v>
      </c>
      <c r="L18" s="394">
        <v>90</v>
      </c>
      <c r="M18" s="394"/>
      <c r="N18" s="394"/>
      <c r="O18" s="394"/>
      <c r="P18" s="394">
        <v>0.8</v>
      </c>
      <c r="Q18" s="394">
        <v>1</v>
      </c>
    </row>
    <row r="19" spans="1:17" s="390" customFormat="1" ht="17.25" customHeight="1" x14ac:dyDescent="0.25">
      <c r="A19" s="444"/>
      <c r="B19" s="441"/>
      <c r="C19" s="444"/>
      <c r="D19" s="444"/>
      <c r="E19" s="443">
        <v>2016</v>
      </c>
      <c r="F19" s="443">
        <v>2022</v>
      </c>
      <c r="G19" s="394"/>
      <c r="H19" s="394"/>
      <c r="I19" s="394"/>
      <c r="J19" s="394"/>
      <c r="K19" s="394"/>
      <c r="L19" s="394"/>
      <c r="M19" s="394"/>
      <c r="N19" s="394"/>
      <c r="O19" s="394"/>
      <c r="P19" s="394"/>
      <c r="Q19" s="394"/>
    </row>
    <row r="20" spans="1:17" s="390" customFormat="1" ht="17.25" customHeight="1" x14ac:dyDescent="0.25">
      <c r="A20" s="444"/>
      <c r="B20" s="441"/>
      <c r="C20" s="444"/>
      <c r="D20" s="444"/>
      <c r="E20" s="443">
        <v>2017</v>
      </c>
      <c r="F20" s="443">
        <v>2023</v>
      </c>
      <c r="G20" s="394"/>
      <c r="H20" s="394"/>
      <c r="I20" s="394"/>
      <c r="J20" s="394"/>
      <c r="K20" s="394"/>
      <c r="L20" s="394"/>
      <c r="M20" s="394"/>
      <c r="N20" s="394"/>
      <c r="O20" s="394"/>
      <c r="P20" s="394"/>
      <c r="Q20" s="394"/>
    </row>
    <row r="21" spans="1:17" s="390" customFormat="1" ht="17.25" customHeight="1" x14ac:dyDescent="0.25">
      <c r="A21" s="444"/>
      <c r="B21" s="441"/>
      <c r="C21" s="444"/>
      <c r="D21" s="444"/>
      <c r="E21" s="443">
        <v>2018</v>
      </c>
      <c r="F21" s="443">
        <v>2024</v>
      </c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</row>
    <row r="22" spans="1:17" s="390" customFormat="1" ht="17.25" customHeight="1" x14ac:dyDescent="0.25">
      <c r="A22" s="444">
        <v>4</v>
      </c>
      <c r="B22" s="441" t="s">
        <v>400</v>
      </c>
      <c r="C22" s="444" t="s">
        <v>401</v>
      </c>
      <c r="D22" s="444" t="s">
        <v>402</v>
      </c>
      <c r="E22" s="445" t="s">
        <v>200</v>
      </c>
      <c r="F22" s="445"/>
      <c r="G22" s="393">
        <f>G23+G24+G25+G26</f>
        <v>0.1</v>
      </c>
      <c r="H22" s="393">
        <f t="shared" ref="H22" si="21">H23+H24+H25+H26</f>
        <v>19.3</v>
      </c>
      <c r="I22" s="393">
        <f t="shared" ref="I22" si="22">I23+I24+I25+I26</f>
        <v>0</v>
      </c>
      <c r="J22" s="393">
        <f t="shared" ref="J22" si="23">J23+J24+J25+J26</f>
        <v>45</v>
      </c>
      <c r="K22" s="393">
        <f t="shared" ref="K22" si="24">K23+K24+K25+K26</f>
        <v>0</v>
      </c>
      <c r="L22" s="393">
        <f t="shared" ref="L22" si="25">L23+L24+L25+L26</f>
        <v>0</v>
      </c>
      <c r="M22" s="393">
        <f t="shared" ref="M22" si="26">M23+M24+M25+M26</f>
        <v>0</v>
      </c>
      <c r="N22" s="393">
        <f t="shared" ref="N22" si="27">N23+N24+N25+N26</f>
        <v>0</v>
      </c>
      <c r="O22" s="393">
        <f t="shared" ref="O22" si="28">O23+O24+O25+O26</f>
        <v>0</v>
      </c>
      <c r="P22" s="393">
        <f t="shared" ref="P22" si="29">P23+P24+P25+P26</f>
        <v>6.5</v>
      </c>
      <c r="Q22" s="393">
        <f t="shared" ref="Q22" si="30">Q23+Q24+Q25+Q26</f>
        <v>0</v>
      </c>
    </row>
    <row r="23" spans="1:17" s="390" customFormat="1" ht="17.25" customHeight="1" x14ac:dyDescent="0.25">
      <c r="A23" s="444"/>
      <c r="B23" s="441"/>
      <c r="C23" s="444"/>
      <c r="D23" s="444"/>
      <c r="E23" s="443">
        <v>2015</v>
      </c>
      <c r="F23" s="443">
        <v>2021</v>
      </c>
      <c r="G23" s="394">
        <v>0.1</v>
      </c>
      <c r="H23" s="394">
        <v>19.3</v>
      </c>
      <c r="I23" s="394"/>
      <c r="J23" s="394">
        <v>45</v>
      </c>
      <c r="K23" s="394"/>
      <c r="L23" s="394"/>
      <c r="M23" s="394"/>
      <c r="N23" s="394"/>
      <c r="O23" s="394"/>
      <c r="P23" s="394">
        <v>6.5</v>
      </c>
      <c r="Q23" s="394"/>
    </row>
    <row r="24" spans="1:17" s="390" customFormat="1" ht="17.25" customHeight="1" x14ac:dyDescent="0.25">
      <c r="A24" s="444"/>
      <c r="B24" s="441"/>
      <c r="C24" s="444"/>
      <c r="D24" s="444"/>
      <c r="E24" s="443">
        <v>2016</v>
      </c>
      <c r="F24" s="443">
        <v>2022</v>
      </c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</row>
    <row r="25" spans="1:17" s="390" customFormat="1" ht="17.25" customHeight="1" x14ac:dyDescent="0.25">
      <c r="A25" s="444"/>
      <c r="B25" s="441"/>
      <c r="C25" s="444"/>
      <c r="D25" s="444"/>
      <c r="E25" s="443">
        <v>2017</v>
      </c>
      <c r="F25" s="443">
        <v>2023</v>
      </c>
      <c r="G25" s="394"/>
      <c r="H25" s="394"/>
      <c r="I25" s="394"/>
      <c r="J25" s="394"/>
      <c r="K25" s="394"/>
      <c r="L25" s="394"/>
      <c r="M25" s="394"/>
      <c r="N25" s="394"/>
      <c r="O25" s="394"/>
      <c r="P25" s="394"/>
      <c r="Q25" s="394"/>
    </row>
    <row r="26" spans="1:17" s="390" customFormat="1" ht="17.25" customHeight="1" x14ac:dyDescent="0.25">
      <c r="A26" s="444"/>
      <c r="B26" s="441"/>
      <c r="C26" s="444"/>
      <c r="D26" s="444"/>
      <c r="E26" s="443">
        <v>2018</v>
      </c>
      <c r="F26" s="443">
        <v>2024</v>
      </c>
      <c r="G26" s="394"/>
      <c r="H26" s="394"/>
      <c r="I26" s="394"/>
      <c r="J26" s="394"/>
      <c r="K26" s="394"/>
      <c r="L26" s="394"/>
      <c r="M26" s="394"/>
      <c r="N26" s="394"/>
      <c r="O26" s="394"/>
      <c r="P26" s="394"/>
      <c r="Q26" s="394"/>
    </row>
    <row r="27" spans="1:17" s="390" customFormat="1" ht="21.75" customHeight="1" x14ac:dyDescent="0.25">
      <c r="A27" s="450">
        <v>5</v>
      </c>
      <c r="B27" s="444" t="s">
        <v>380</v>
      </c>
      <c r="C27" s="444" t="s">
        <v>403</v>
      </c>
      <c r="D27" s="444" t="s">
        <v>382</v>
      </c>
      <c r="E27" s="445" t="s">
        <v>200</v>
      </c>
      <c r="F27" s="445"/>
      <c r="G27" s="393">
        <f>G28+G29+G30+G31</f>
        <v>7.7</v>
      </c>
      <c r="H27" s="393">
        <f t="shared" ref="H27" si="31">H28+H29+H30+H31</f>
        <v>83.9</v>
      </c>
      <c r="I27" s="393">
        <f t="shared" ref="I27" si="32">I28+I29+I30+I31</f>
        <v>9003</v>
      </c>
      <c r="J27" s="393">
        <f t="shared" ref="J27" si="33">J28+J29+J30+J31</f>
        <v>0</v>
      </c>
      <c r="K27" s="393">
        <f t="shared" ref="K27" si="34">K28+K29+K30+K31</f>
        <v>0</v>
      </c>
      <c r="L27" s="393">
        <f t="shared" ref="L27" si="35">L28+L29+L30+L31</f>
        <v>0</v>
      </c>
      <c r="M27" s="393">
        <f t="shared" ref="M27" si="36">M28+M29+M30+M31</f>
        <v>0</v>
      </c>
      <c r="N27" s="393">
        <f t="shared" ref="N27" si="37">N28+N29+N30+N31</f>
        <v>0</v>
      </c>
      <c r="O27" s="393">
        <f t="shared" ref="O27" si="38">O28+O29+O30+O31</f>
        <v>0</v>
      </c>
      <c r="P27" s="393">
        <f t="shared" ref="P27" si="39">P28+P29+P30+P31</f>
        <v>25.7</v>
      </c>
      <c r="Q27" s="393">
        <f t="shared" ref="Q27" si="40">Q28+Q29+Q30+Q31</f>
        <v>0</v>
      </c>
    </row>
    <row r="28" spans="1:17" s="390" customFormat="1" x14ac:dyDescent="0.25">
      <c r="A28" s="450"/>
      <c r="B28" s="444"/>
      <c r="C28" s="444"/>
      <c r="D28" s="444"/>
      <c r="E28" s="443">
        <v>2015</v>
      </c>
      <c r="F28" s="443">
        <v>2013</v>
      </c>
      <c r="G28" s="391">
        <v>7.7</v>
      </c>
      <c r="H28" s="391">
        <v>83.9</v>
      </c>
      <c r="I28" s="391">
        <v>9003</v>
      </c>
      <c r="J28" s="391"/>
      <c r="K28" s="391"/>
      <c r="L28" s="391"/>
      <c r="M28" s="391"/>
      <c r="N28" s="392"/>
      <c r="O28" s="392"/>
      <c r="P28" s="391">
        <v>25.7</v>
      </c>
      <c r="Q28" s="391"/>
    </row>
    <row r="29" spans="1:17" s="390" customFormat="1" x14ac:dyDescent="0.25">
      <c r="A29" s="450"/>
      <c r="B29" s="444"/>
      <c r="C29" s="444"/>
      <c r="D29" s="444"/>
      <c r="E29" s="443">
        <v>2016</v>
      </c>
      <c r="F29" s="443">
        <v>2014</v>
      </c>
      <c r="G29" s="391"/>
      <c r="H29" s="391"/>
      <c r="I29" s="391"/>
      <c r="J29" s="391"/>
      <c r="K29" s="391"/>
      <c r="L29" s="391"/>
      <c r="M29" s="391"/>
      <c r="N29" s="392"/>
      <c r="O29" s="392"/>
      <c r="P29" s="391"/>
      <c r="Q29" s="391"/>
    </row>
    <row r="30" spans="1:17" s="390" customFormat="1" x14ac:dyDescent="0.25">
      <c r="A30" s="450"/>
      <c r="B30" s="444"/>
      <c r="C30" s="444"/>
      <c r="D30" s="444"/>
      <c r="E30" s="443">
        <v>2017</v>
      </c>
      <c r="F30" s="443">
        <v>2015</v>
      </c>
      <c r="G30" s="391"/>
      <c r="H30" s="391"/>
      <c r="I30" s="391"/>
      <c r="J30" s="391"/>
      <c r="K30" s="391"/>
      <c r="L30" s="391"/>
      <c r="M30" s="391"/>
      <c r="N30" s="392"/>
      <c r="O30" s="392"/>
      <c r="P30" s="391"/>
      <c r="Q30" s="391"/>
    </row>
    <row r="31" spans="1:17" s="390" customFormat="1" ht="16.5" customHeight="1" x14ac:dyDescent="0.25">
      <c r="A31" s="450"/>
      <c r="B31" s="444"/>
      <c r="C31" s="444"/>
      <c r="D31" s="444"/>
      <c r="E31" s="443">
        <v>2018</v>
      </c>
      <c r="F31" s="443">
        <v>2016</v>
      </c>
      <c r="G31" s="391"/>
      <c r="H31" s="391"/>
      <c r="I31" s="391"/>
      <c r="J31" s="391"/>
      <c r="K31" s="391"/>
      <c r="L31" s="391"/>
      <c r="M31" s="391"/>
      <c r="N31" s="392"/>
      <c r="O31" s="392"/>
      <c r="P31" s="391"/>
      <c r="Q31" s="391"/>
    </row>
    <row r="32" spans="1:17" s="390" customFormat="1" ht="18" customHeight="1" x14ac:dyDescent="0.25">
      <c r="A32" s="450"/>
      <c r="B32" s="444"/>
      <c r="C32" s="444" t="s">
        <v>404</v>
      </c>
      <c r="D32" s="444" t="s">
        <v>381</v>
      </c>
      <c r="E32" s="445" t="s">
        <v>200</v>
      </c>
      <c r="F32" s="445"/>
      <c r="G32" s="393">
        <f>G33+G34+G35+G36</f>
        <v>8</v>
      </c>
      <c r="H32" s="393">
        <f t="shared" ref="H32" si="41">H33+H34+H35+H36</f>
        <v>292</v>
      </c>
      <c r="I32" s="393">
        <f t="shared" ref="I32" si="42">I33+I34+I35+I36</f>
        <v>19626</v>
      </c>
      <c r="J32" s="393">
        <f t="shared" ref="J32" si="43">J33+J34+J35+J36</f>
        <v>0</v>
      </c>
      <c r="K32" s="393">
        <f t="shared" ref="K32" si="44">K33+K34+K35+K36</f>
        <v>3268</v>
      </c>
      <c r="L32" s="393">
        <f t="shared" ref="L32" si="45">L33+L34+L35+L36</f>
        <v>337</v>
      </c>
      <c r="M32" s="393">
        <f t="shared" ref="M32" si="46">M33+M34+M35+M36</f>
        <v>0</v>
      </c>
      <c r="N32" s="393">
        <f t="shared" ref="N32" si="47">N33+N34+N35+N36</f>
        <v>0</v>
      </c>
      <c r="O32" s="393">
        <f t="shared" ref="O32" si="48">O33+O34+O35+O36</f>
        <v>0</v>
      </c>
      <c r="P32" s="393">
        <f t="shared" ref="P32" si="49">P33+P34+P35+P36</f>
        <v>114</v>
      </c>
      <c r="Q32" s="393">
        <f t="shared" ref="Q32" si="50">Q33+Q34+Q35+Q36</f>
        <v>2</v>
      </c>
    </row>
    <row r="33" spans="1:17" s="390" customFormat="1" x14ac:dyDescent="0.25">
      <c r="A33" s="450"/>
      <c r="B33" s="444"/>
      <c r="C33" s="444"/>
      <c r="D33" s="444"/>
      <c r="E33" s="443">
        <v>2015</v>
      </c>
      <c r="F33" s="443">
        <v>2013</v>
      </c>
      <c r="G33" s="391">
        <v>5</v>
      </c>
      <c r="H33" s="391">
        <v>136</v>
      </c>
      <c r="I33" s="391">
        <v>9405</v>
      </c>
      <c r="J33" s="391"/>
      <c r="K33" s="391">
        <v>1633</v>
      </c>
      <c r="L33" s="391">
        <v>175</v>
      </c>
      <c r="M33" s="391"/>
      <c r="N33" s="392"/>
      <c r="O33" s="392"/>
      <c r="P33" s="391">
        <v>53</v>
      </c>
      <c r="Q33" s="391">
        <v>1</v>
      </c>
    </row>
    <row r="34" spans="1:17" s="390" customFormat="1" x14ac:dyDescent="0.25">
      <c r="A34" s="450"/>
      <c r="B34" s="444"/>
      <c r="C34" s="444"/>
      <c r="D34" s="444"/>
      <c r="E34" s="443">
        <v>2016</v>
      </c>
      <c r="F34" s="443">
        <v>2014</v>
      </c>
      <c r="G34" s="391">
        <v>3</v>
      </c>
      <c r="H34" s="391">
        <v>156</v>
      </c>
      <c r="I34" s="391">
        <v>10221</v>
      </c>
      <c r="J34" s="391"/>
      <c r="K34" s="391">
        <v>1635</v>
      </c>
      <c r="L34" s="391">
        <v>162</v>
      </c>
      <c r="M34" s="391"/>
      <c r="N34" s="392"/>
      <c r="O34" s="392"/>
      <c r="P34" s="391">
        <v>61</v>
      </c>
      <c r="Q34" s="391">
        <v>1</v>
      </c>
    </row>
    <row r="35" spans="1:17" s="390" customFormat="1" x14ac:dyDescent="0.25">
      <c r="A35" s="450"/>
      <c r="B35" s="444"/>
      <c r="C35" s="444"/>
      <c r="D35" s="444"/>
      <c r="E35" s="443">
        <v>2017</v>
      </c>
      <c r="F35" s="443">
        <v>2015</v>
      </c>
      <c r="G35" s="391"/>
      <c r="H35" s="391"/>
      <c r="I35" s="391"/>
      <c r="J35" s="391"/>
      <c r="K35" s="391"/>
      <c r="L35" s="391"/>
      <c r="M35" s="391"/>
      <c r="N35" s="392"/>
      <c r="O35" s="392"/>
      <c r="P35" s="391"/>
      <c r="Q35" s="391"/>
    </row>
    <row r="36" spans="1:17" s="390" customFormat="1" x14ac:dyDescent="0.25">
      <c r="A36" s="450"/>
      <c r="B36" s="444"/>
      <c r="C36" s="444"/>
      <c r="D36" s="444"/>
      <c r="E36" s="443">
        <v>2018</v>
      </c>
      <c r="F36" s="443">
        <v>2016</v>
      </c>
      <c r="G36" s="391"/>
      <c r="H36" s="391"/>
      <c r="I36" s="391"/>
      <c r="J36" s="391"/>
      <c r="K36" s="391"/>
      <c r="L36" s="391"/>
      <c r="M36" s="391"/>
      <c r="N36" s="392"/>
      <c r="O36" s="392"/>
      <c r="P36" s="391"/>
      <c r="Q36" s="391"/>
    </row>
    <row r="37" spans="1:17" s="390" customFormat="1" ht="18.75" customHeight="1" x14ac:dyDescent="0.25">
      <c r="A37" s="442">
        <v>6</v>
      </c>
      <c r="B37" s="441" t="s">
        <v>385</v>
      </c>
      <c r="C37" s="444" t="s">
        <v>405</v>
      </c>
      <c r="D37" s="444" t="s">
        <v>386</v>
      </c>
      <c r="E37" s="445" t="s">
        <v>200</v>
      </c>
      <c r="F37" s="445"/>
      <c r="G37" s="393">
        <f>G38+G39+G40+G41</f>
        <v>5</v>
      </c>
      <c r="H37" s="393">
        <f t="shared" ref="H37" si="51">H38+H39+H40+H41</f>
        <v>930</v>
      </c>
      <c r="I37" s="393">
        <f t="shared" ref="I37" si="52">I38+I39+I40+I41</f>
        <v>0</v>
      </c>
      <c r="J37" s="393">
        <f t="shared" ref="J37" si="53">J38+J39+J40+J41</f>
        <v>0</v>
      </c>
      <c r="K37" s="393">
        <f t="shared" ref="K37" si="54">K38+K39+K40+K41</f>
        <v>0</v>
      </c>
      <c r="L37" s="393">
        <f t="shared" ref="L37" si="55">L38+L39+L40+L41</f>
        <v>0</v>
      </c>
      <c r="M37" s="393">
        <f t="shared" ref="M37" si="56">M38+M39+M40+M41</f>
        <v>151</v>
      </c>
      <c r="N37" s="393">
        <f t="shared" ref="N37" si="57">N38+N39+N40+N41</f>
        <v>166</v>
      </c>
      <c r="O37" s="393">
        <f t="shared" ref="O37" si="58">O38+O39+O40+O41</f>
        <v>0</v>
      </c>
      <c r="P37" s="393">
        <f t="shared" ref="P37" si="59">P38+P39+P40+P41</f>
        <v>34</v>
      </c>
      <c r="Q37" s="393">
        <f t="shared" ref="Q37" si="60">Q38+Q39+Q40+Q41</f>
        <v>0</v>
      </c>
    </row>
    <row r="38" spans="1:17" s="390" customFormat="1" x14ac:dyDescent="0.25">
      <c r="A38" s="442"/>
      <c r="B38" s="441"/>
      <c r="C38" s="444"/>
      <c r="D38" s="444"/>
      <c r="E38" s="443">
        <v>2015</v>
      </c>
      <c r="F38" s="443">
        <v>2017</v>
      </c>
      <c r="G38" s="391"/>
      <c r="H38" s="391">
        <v>450</v>
      </c>
      <c r="I38" s="391"/>
      <c r="J38" s="391"/>
      <c r="K38" s="391"/>
      <c r="L38" s="391"/>
      <c r="M38" s="391">
        <v>75</v>
      </c>
      <c r="N38" s="392">
        <v>82</v>
      </c>
      <c r="O38" s="392"/>
      <c r="P38" s="391">
        <v>15</v>
      </c>
      <c r="Q38" s="391"/>
    </row>
    <row r="39" spans="1:17" s="390" customFormat="1" x14ac:dyDescent="0.25">
      <c r="A39" s="442"/>
      <c r="B39" s="441"/>
      <c r="C39" s="444"/>
      <c r="D39" s="444"/>
      <c r="E39" s="443">
        <v>2016</v>
      </c>
      <c r="F39" s="443">
        <v>2018</v>
      </c>
      <c r="G39" s="391">
        <v>5</v>
      </c>
      <c r="H39" s="391">
        <v>480</v>
      </c>
      <c r="I39" s="391"/>
      <c r="J39" s="391"/>
      <c r="K39" s="391"/>
      <c r="L39" s="391"/>
      <c r="M39" s="391">
        <v>76</v>
      </c>
      <c r="N39" s="392">
        <v>84</v>
      </c>
      <c r="O39" s="392"/>
      <c r="P39" s="391">
        <v>19</v>
      </c>
      <c r="Q39" s="391"/>
    </row>
    <row r="40" spans="1:17" s="390" customFormat="1" x14ac:dyDescent="0.25">
      <c r="A40" s="442"/>
      <c r="B40" s="441"/>
      <c r="C40" s="444"/>
      <c r="D40" s="444"/>
      <c r="E40" s="443">
        <v>2017</v>
      </c>
      <c r="F40" s="443">
        <v>2019</v>
      </c>
      <c r="G40" s="391"/>
      <c r="H40" s="391"/>
      <c r="I40" s="391"/>
      <c r="J40" s="391"/>
      <c r="K40" s="391"/>
      <c r="L40" s="391"/>
      <c r="M40" s="391"/>
      <c r="N40" s="392"/>
      <c r="O40" s="392"/>
      <c r="P40" s="391"/>
      <c r="Q40" s="391"/>
    </row>
    <row r="41" spans="1:17" s="390" customFormat="1" x14ac:dyDescent="0.25">
      <c r="A41" s="442"/>
      <c r="B41" s="441"/>
      <c r="C41" s="444"/>
      <c r="D41" s="444"/>
      <c r="E41" s="443">
        <v>2018</v>
      </c>
      <c r="F41" s="443">
        <v>2020</v>
      </c>
      <c r="G41" s="391"/>
      <c r="H41" s="391"/>
      <c r="I41" s="391"/>
      <c r="J41" s="391"/>
      <c r="K41" s="391"/>
      <c r="L41" s="391"/>
      <c r="M41" s="391"/>
      <c r="N41" s="392"/>
      <c r="O41" s="392"/>
      <c r="P41" s="391"/>
      <c r="Q41" s="391"/>
    </row>
    <row r="42" spans="1:17" s="390" customFormat="1" ht="18.75" customHeight="1" x14ac:dyDescent="0.25">
      <c r="A42" s="442"/>
      <c r="B42" s="441"/>
      <c r="C42" s="444" t="s">
        <v>406</v>
      </c>
      <c r="D42" s="444" t="s">
        <v>386</v>
      </c>
      <c r="E42" s="445" t="s">
        <v>200</v>
      </c>
      <c r="F42" s="445"/>
      <c r="G42" s="393">
        <f>G43+G44+G45+G46</f>
        <v>5</v>
      </c>
      <c r="H42" s="393">
        <f t="shared" ref="H42" si="61">H43+H44+H45+H46</f>
        <v>930</v>
      </c>
      <c r="I42" s="393">
        <f t="shared" ref="I42" si="62">I43+I44+I45+I46</f>
        <v>0</v>
      </c>
      <c r="J42" s="393">
        <f t="shared" ref="J42" si="63">J43+J44+J45+J46</f>
        <v>0</v>
      </c>
      <c r="K42" s="393">
        <f t="shared" ref="K42" si="64">K43+K44+K45+K46</f>
        <v>0</v>
      </c>
      <c r="L42" s="393">
        <f t="shared" ref="L42" si="65">L43+L44+L45+L46</f>
        <v>0</v>
      </c>
      <c r="M42" s="393">
        <f t="shared" ref="M42" si="66">M43+M44+M45+M46</f>
        <v>0</v>
      </c>
      <c r="N42" s="393">
        <f t="shared" ref="N42" si="67">N43+N44+N45+N46</f>
        <v>0</v>
      </c>
      <c r="O42" s="393">
        <f t="shared" ref="O42" si="68">O43+O44+O45+O46</f>
        <v>0</v>
      </c>
      <c r="P42" s="393">
        <f t="shared" ref="P42" si="69">P43+P44+P45+P46</f>
        <v>0</v>
      </c>
      <c r="Q42" s="393">
        <f t="shared" ref="Q42" si="70">Q43+Q44+Q45+Q46</f>
        <v>0</v>
      </c>
    </row>
    <row r="43" spans="1:17" s="390" customFormat="1" x14ac:dyDescent="0.25">
      <c r="A43" s="442"/>
      <c r="B43" s="441"/>
      <c r="C43" s="444"/>
      <c r="D43" s="444"/>
      <c r="E43" s="443">
        <v>2015</v>
      </c>
      <c r="F43" s="443">
        <v>2017</v>
      </c>
      <c r="G43" s="391"/>
      <c r="H43" s="391">
        <v>450</v>
      </c>
      <c r="I43" s="391"/>
      <c r="J43" s="391"/>
      <c r="K43" s="391"/>
      <c r="L43" s="391"/>
      <c r="M43" s="391"/>
      <c r="N43" s="392"/>
      <c r="O43" s="392"/>
      <c r="P43" s="391"/>
      <c r="Q43" s="391"/>
    </row>
    <row r="44" spans="1:17" s="390" customFormat="1" x14ac:dyDescent="0.25">
      <c r="A44" s="442"/>
      <c r="B44" s="441"/>
      <c r="C44" s="444"/>
      <c r="D44" s="444"/>
      <c r="E44" s="443">
        <v>2016</v>
      </c>
      <c r="F44" s="443">
        <v>2018</v>
      </c>
      <c r="G44" s="391">
        <v>5</v>
      </c>
      <c r="H44" s="391">
        <v>480</v>
      </c>
      <c r="I44" s="391"/>
      <c r="J44" s="391"/>
      <c r="K44" s="391"/>
      <c r="L44" s="391"/>
      <c r="M44" s="391"/>
      <c r="N44" s="392"/>
      <c r="O44" s="392"/>
      <c r="P44" s="391"/>
      <c r="Q44" s="391"/>
    </row>
    <row r="45" spans="1:17" s="390" customFormat="1" x14ac:dyDescent="0.25">
      <c r="A45" s="442"/>
      <c r="B45" s="441"/>
      <c r="C45" s="444"/>
      <c r="D45" s="444"/>
      <c r="E45" s="443">
        <v>2017</v>
      </c>
      <c r="F45" s="443">
        <v>2019</v>
      </c>
      <c r="G45" s="391"/>
      <c r="H45" s="391"/>
      <c r="I45" s="391"/>
      <c r="J45" s="391"/>
      <c r="K45" s="391"/>
      <c r="L45" s="391"/>
      <c r="M45" s="391"/>
      <c r="N45" s="392"/>
      <c r="O45" s="392"/>
      <c r="P45" s="391"/>
      <c r="Q45" s="391"/>
    </row>
    <row r="46" spans="1:17" s="390" customFormat="1" x14ac:dyDescent="0.25">
      <c r="A46" s="442"/>
      <c r="B46" s="441"/>
      <c r="C46" s="444"/>
      <c r="D46" s="444"/>
      <c r="E46" s="443">
        <v>2018</v>
      </c>
      <c r="F46" s="443">
        <v>2020</v>
      </c>
      <c r="G46" s="391"/>
      <c r="H46" s="391"/>
      <c r="I46" s="391"/>
      <c r="J46" s="391"/>
      <c r="K46" s="391"/>
      <c r="L46" s="391"/>
      <c r="M46" s="391"/>
      <c r="N46" s="392"/>
      <c r="O46" s="392"/>
      <c r="P46" s="391"/>
      <c r="Q46" s="391"/>
    </row>
    <row r="47" spans="1:17" s="390" customFormat="1" ht="18.75" customHeight="1" x14ac:dyDescent="0.25">
      <c r="A47" s="452">
        <v>7</v>
      </c>
      <c r="B47" s="451" t="s">
        <v>390</v>
      </c>
      <c r="C47" s="444" t="s">
        <v>391</v>
      </c>
      <c r="D47" s="444" t="s">
        <v>392</v>
      </c>
      <c r="E47" s="445" t="s">
        <v>200</v>
      </c>
      <c r="F47" s="445"/>
      <c r="G47" s="393">
        <f>G48+G49+G50+G51</f>
        <v>0.4</v>
      </c>
      <c r="H47" s="393">
        <f t="shared" ref="H47" si="71">H48+H49+H50+H51</f>
        <v>34.1</v>
      </c>
      <c r="I47" s="393">
        <f t="shared" ref="I47" si="72">I48+I49+I50+I51</f>
        <v>2965</v>
      </c>
      <c r="J47" s="393">
        <f t="shared" ref="J47" si="73">J48+J49+J50+J51</f>
        <v>0</v>
      </c>
      <c r="K47" s="393">
        <f t="shared" ref="K47" si="74">K48+K49+K50+K51</f>
        <v>0</v>
      </c>
      <c r="L47" s="393">
        <f t="shared" ref="L47" si="75">L48+L49+L50+L51</f>
        <v>0</v>
      </c>
      <c r="M47" s="393">
        <f t="shared" ref="M47" si="76">M48+M49+M50+M51</f>
        <v>0</v>
      </c>
      <c r="N47" s="393">
        <f t="shared" ref="N47" si="77">N48+N49+N50+N51</f>
        <v>0</v>
      </c>
      <c r="O47" s="393">
        <f t="shared" ref="O47" si="78">O48+O49+O50+O51</f>
        <v>0</v>
      </c>
      <c r="P47" s="393">
        <f t="shared" ref="P47" si="79">P48+P49+P50+P51</f>
        <v>9.6</v>
      </c>
      <c r="Q47" s="393">
        <f t="shared" ref="Q47" si="80">Q48+Q49+Q50+Q51</f>
        <v>1</v>
      </c>
    </row>
    <row r="48" spans="1:17" s="390" customFormat="1" x14ac:dyDescent="0.25">
      <c r="A48" s="452"/>
      <c r="B48" s="451"/>
      <c r="C48" s="444"/>
      <c r="D48" s="444"/>
      <c r="E48" s="443">
        <v>2015</v>
      </c>
      <c r="F48" s="443">
        <v>2021</v>
      </c>
      <c r="G48" s="391">
        <v>0.4</v>
      </c>
      <c r="H48" s="391">
        <v>34.1</v>
      </c>
      <c r="I48" s="391">
        <v>2965</v>
      </c>
      <c r="J48" s="391"/>
      <c r="K48" s="391"/>
      <c r="L48" s="391"/>
      <c r="M48" s="391"/>
      <c r="N48" s="392"/>
      <c r="O48" s="392"/>
      <c r="P48" s="391">
        <v>9.6</v>
      </c>
      <c r="Q48" s="391">
        <v>1</v>
      </c>
    </row>
    <row r="49" spans="1:17" s="390" customFormat="1" x14ac:dyDescent="0.25">
      <c r="A49" s="452"/>
      <c r="B49" s="451"/>
      <c r="C49" s="444"/>
      <c r="D49" s="444"/>
      <c r="E49" s="443">
        <v>2016</v>
      </c>
      <c r="F49" s="443">
        <v>2022</v>
      </c>
      <c r="G49" s="391"/>
      <c r="H49" s="391"/>
      <c r="I49" s="391"/>
      <c r="J49" s="391"/>
      <c r="K49" s="391"/>
      <c r="L49" s="391"/>
      <c r="M49" s="391"/>
      <c r="N49" s="392"/>
      <c r="O49" s="392"/>
      <c r="P49" s="391"/>
      <c r="Q49" s="391"/>
    </row>
    <row r="50" spans="1:17" s="390" customFormat="1" x14ac:dyDescent="0.25">
      <c r="A50" s="452"/>
      <c r="B50" s="451"/>
      <c r="C50" s="444"/>
      <c r="D50" s="444"/>
      <c r="E50" s="443">
        <v>2017</v>
      </c>
      <c r="F50" s="443">
        <v>2023</v>
      </c>
      <c r="G50" s="391"/>
      <c r="H50" s="391"/>
      <c r="I50" s="391"/>
      <c r="J50" s="391"/>
      <c r="K50" s="391"/>
      <c r="L50" s="391"/>
      <c r="M50" s="391"/>
      <c r="N50" s="392"/>
      <c r="O50" s="392"/>
      <c r="P50" s="391"/>
      <c r="Q50" s="391"/>
    </row>
    <row r="51" spans="1:17" s="390" customFormat="1" x14ac:dyDescent="0.25">
      <c r="A51" s="452"/>
      <c r="B51" s="451"/>
      <c r="C51" s="444"/>
      <c r="D51" s="444"/>
      <c r="E51" s="443">
        <v>2018</v>
      </c>
      <c r="F51" s="443">
        <v>2024</v>
      </c>
      <c r="G51" s="391"/>
      <c r="H51" s="391"/>
      <c r="I51" s="391"/>
      <c r="J51" s="391"/>
      <c r="K51" s="391"/>
      <c r="L51" s="391"/>
      <c r="M51" s="391"/>
      <c r="N51" s="392"/>
      <c r="O51" s="392"/>
      <c r="P51" s="391"/>
      <c r="Q51" s="391"/>
    </row>
    <row r="52" spans="1:17" s="390" customFormat="1" ht="18.75" customHeight="1" x14ac:dyDescent="0.25">
      <c r="A52" s="442">
        <v>8</v>
      </c>
      <c r="B52" s="441" t="s">
        <v>384</v>
      </c>
      <c r="C52" s="444" t="s">
        <v>393</v>
      </c>
      <c r="D52" s="444" t="s">
        <v>394</v>
      </c>
      <c r="E52" s="445" t="s">
        <v>200</v>
      </c>
      <c r="F52" s="445"/>
      <c r="G52" s="393">
        <f>G53+G54+G55+G56</f>
        <v>0</v>
      </c>
      <c r="H52" s="393">
        <f t="shared" ref="H52" si="81">H53+H54+H55+H56</f>
        <v>28.4</v>
      </c>
      <c r="I52" s="393">
        <f t="shared" ref="I52" si="82">I53+I54+I55+I56</f>
        <v>3454</v>
      </c>
      <c r="J52" s="393">
        <f t="shared" ref="J52" si="83">J53+J54+J55+J56</f>
        <v>0</v>
      </c>
      <c r="K52" s="393">
        <f t="shared" ref="K52" si="84">K53+K54+K55+K56</f>
        <v>0</v>
      </c>
      <c r="L52" s="393">
        <f t="shared" ref="L52" si="85">L53+L54+L55+L56</f>
        <v>0</v>
      </c>
      <c r="M52" s="393">
        <f t="shared" ref="M52" si="86">M53+M54+M55+M56</f>
        <v>0</v>
      </c>
      <c r="N52" s="393">
        <f t="shared" ref="N52" si="87">N53+N54+N55+N56</f>
        <v>0</v>
      </c>
      <c r="O52" s="393">
        <f t="shared" ref="O52" si="88">O53+O54+O55+O56</f>
        <v>0</v>
      </c>
      <c r="P52" s="393">
        <f t="shared" ref="P52" si="89">P53+P54+P55+P56</f>
        <v>8.8000000000000007</v>
      </c>
      <c r="Q52" s="393">
        <f t="shared" ref="Q52" si="90">Q53+Q54+Q55+Q56</f>
        <v>0</v>
      </c>
    </row>
    <row r="53" spans="1:17" s="390" customFormat="1" x14ac:dyDescent="0.25">
      <c r="A53" s="442"/>
      <c r="B53" s="441"/>
      <c r="C53" s="444"/>
      <c r="D53" s="444"/>
      <c r="E53" s="443">
        <v>2015</v>
      </c>
      <c r="F53" s="443">
        <v>2021</v>
      </c>
      <c r="G53" s="391"/>
      <c r="H53" s="391">
        <v>28.4</v>
      </c>
      <c r="I53" s="391">
        <v>3454</v>
      </c>
      <c r="J53" s="391"/>
      <c r="K53" s="391"/>
      <c r="L53" s="391"/>
      <c r="M53" s="391"/>
      <c r="N53" s="392"/>
      <c r="O53" s="392"/>
      <c r="P53" s="391">
        <v>8.8000000000000007</v>
      </c>
      <c r="Q53" s="391"/>
    </row>
    <row r="54" spans="1:17" s="390" customFormat="1" x14ac:dyDescent="0.25">
      <c r="A54" s="442"/>
      <c r="B54" s="441"/>
      <c r="C54" s="444"/>
      <c r="D54" s="444"/>
      <c r="E54" s="443">
        <v>2016</v>
      </c>
      <c r="F54" s="443">
        <v>2022</v>
      </c>
      <c r="G54" s="391"/>
      <c r="H54" s="391"/>
      <c r="I54" s="391"/>
      <c r="J54" s="391"/>
      <c r="K54" s="391"/>
      <c r="L54" s="391"/>
      <c r="M54" s="391"/>
      <c r="N54" s="392"/>
      <c r="O54" s="392"/>
      <c r="P54" s="391"/>
      <c r="Q54" s="391"/>
    </row>
    <row r="55" spans="1:17" s="390" customFormat="1" x14ac:dyDescent="0.25">
      <c r="A55" s="442"/>
      <c r="B55" s="441"/>
      <c r="C55" s="444"/>
      <c r="D55" s="444"/>
      <c r="E55" s="443">
        <v>2017</v>
      </c>
      <c r="F55" s="443">
        <v>2023</v>
      </c>
      <c r="G55" s="391"/>
      <c r="H55" s="391"/>
      <c r="I55" s="391"/>
      <c r="J55" s="391"/>
      <c r="K55" s="391"/>
      <c r="L55" s="391"/>
      <c r="M55" s="391"/>
      <c r="N55" s="392"/>
      <c r="O55" s="392"/>
      <c r="P55" s="391"/>
      <c r="Q55" s="391"/>
    </row>
    <row r="56" spans="1:17" s="390" customFormat="1" x14ac:dyDescent="0.25">
      <c r="A56" s="442"/>
      <c r="B56" s="441"/>
      <c r="C56" s="444"/>
      <c r="D56" s="444"/>
      <c r="E56" s="443">
        <v>2018</v>
      </c>
      <c r="F56" s="443">
        <v>2024</v>
      </c>
      <c r="G56" s="391"/>
      <c r="H56" s="391"/>
      <c r="I56" s="391"/>
      <c r="J56" s="391"/>
      <c r="K56" s="391"/>
      <c r="L56" s="391"/>
      <c r="M56" s="391"/>
      <c r="N56" s="392"/>
      <c r="O56" s="392"/>
      <c r="P56" s="391"/>
      <c r="Q56" s="391"/>
    </row>
  </sheetData>
  <mergeCells count="98">
    <mergeCell ref="C12:C16"/>
    <mergeCell ref="D12:D16"/>
    <mergeCell ref="E12:F12"/>
    <mergeCell ref="E13:F13"/>
    <mergeCell ref="E14:F14"/>
    <mergeCell ref="E15:F15"/>
    <mergeCell ref="E16:F16"/>
    <mergeCell ref="C7:C11"/>
    <mergeCell ref="D7:D11"/>
    <mergeCell ref="E7:F7"/>
    <mergeCell ref="E8:F8"/>
    <mergeCell ref="E9:F9"/>
    <mergeCell ref="E10:F10"/>
    <mergeCell ref="E11:F11"/>
    <mergeCell ref="E52:F52"/>
    <mergeCell ref="E53:F53"/>
    <mergeCell ref="B37:B46"/>
    <mergeCell ref="A37:A46"/>
    <mergeCell ref="C42:C46"/>
    <mergeCell ref="D42:D46"/>
    <mergeCell ref="E42:F42"/>
    <mergeCell ref="E43:F43"/>
    <mergeCell ref="E44:F44"/>
    <mergeCell ref="E45:F45"/>
    <mergeCell ref="E46:F46"/>
    <mergeCell ref="C47:C51"/>
    <mergeCell ref="D47:D51"/>
    <mergeCell ref="B47:B51"/>
    <mergeCell ref="A47:A51"/>
    <mergeCell ref="E47:F47"/>
    <mergeCell ref="B27:B36"/>
    <mergeCell ref="A27:A36"/>
    <mergeCell ref="C37:C41"/>
    <mergeCell ref="D37:D41"/>
    <mergeCell ref="C52:C56"/>
    <mergeCell ref="D52:D56"/>
    <mergeCell ref="B52:B56"/>
    <mergeCell ref="A52:A56"/>
    <mergeCell ref="E54:F54"/>
    <mergeCell ref="E55:F55"/>
    <mergeCell ref="E56:F56"/>
    <mergeCell ref="E48:F48"/>
    <mergeCell ref="B22:B26"/>
    <mergeCell ref="C22:C26"/>
    <mergeCell ref="D32:D36"/>
    <mergeCell ref="E34:F34"/>
    <mergeCell ref="E35:F35"/>
    <mergeCell ref="E36:F36"/>
    <mergeCell ref="E33:F33"/>
    <mergeCell ref="E37:F37"/>
    <mergeCell ref="E49:F49"/>
    <mergeCell ref="E50:F50"/>
    <mergeCell ref="E51:F51"/>
    <mergeCell ref="E32:F32"/>
    <mergeCell ref="E38:F38"/>
    <mergeCell ref="E39:F39"/>
    <mergeCell ref="E40:F40"/>
    <mergeCell ref="E41:F41"/>
    <mergeCell ref="B17:B21"/>
    <mergeCell ref="C17:C21"/>
    <mergeCell ref="D17:D21"/>
    <mergeCell ref="E17:F17"/>
    <mergeCell ref="E18:F18"/>
    <mergeCell ref="E19:F19"/>
    <mergeCell ref="E20:F20"/>
    <mergeCell ref="E21:F21"/>
    <mergeCell ref="E28:F28"/>
    <mergeCell ref="E29:F29"/>
    <mergeCell ref="C32:C36"/>
    <mergeCell ref="D22:D26"/>
    <mergeCell ref="P1:Q1"/>
    <mergeCell ref="A3:Q3"/>
    <mergeCell ref="P5:P6"/>
    <mergeCell ref="A5:A6"/>
    <mergeCell ref="D5:D6"/>
    <mergeCell ref="H5:H6"/>
    <mergeCell ref="Q5:Q6"/>
    <mergeCell ref="G5:G6"/>
    <mergeCell ref="I5:O5"/>
    <mergeCell ref="B5:B6"/>
    <mergeCell ref="C5:C6"/>
    <mergeCell ref="E5:F6"/>
    <mergeCell ref="B7:B11"/>
    <mergeCell ref="A7:A11"/>
    <mergeCell ref="E31:F31"/>
    <mergeCell ref="C27:C31"/>
    <mergeCell ref="D27:D31"/>
    <mergeCell ref="A12:A16"/>
    <mergeCell ref="B12:B16"/>
    <mergeCell ref="E30:F30"/>
    <mergeCell ref="E27:F27"/>
    <mergeCell ref="A17:A21"/>
    <mergeCell ref="A22:A26"/>
    <mergeCell ref="E22:F22"/>
    <mergeCell ref="E23:F23"/>
    <mergeCell ref="E24:F24"/>
    <mergeCell ref="E25:F25"/>
    <mergeCell ref="E26:F26"/>
  </mergeCells>
  <phoneticPr fontId="15" type="noConversion"/>
  <printOptions horizontalCentered="1"/>
  <pageMargins left="0.23622047244094491" right="0.19685039370078741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189"/>
  <sheetViews>
    <sheetView topLeftCell="F85" zoomScale="75" zoomScaleNormal="75" workbookViewId="0">
      <selection activeCell="AL17" sqref="AL17"/>
    </sheetView>
  </sheetViews>
  <sheetFormatPr defaultRowHeight="12.75" x14ac:dyDescent="0.2"/>
  <cols>
    <col min="1" max="1" width="33.140625" customWidth="1"/>
    <col min="2" max="2" width="17.42578125" customWidth="1"/>
    <col min="3" max="14" width="9.85546875" customWidth="1"/>
    <col min="15" max="27" width="9.140625" customWidth="1"/>
    <col min="28" max="28" width="9.28515625" customWidth="1"/>
    <col min="29" max="32" width="9.140625" customWidth="1"/>
    <col min="33" max="35" width="9.85546875" bestFit="1" customWidth="1"/>
  </cols>
  <sheetData>
    <row r="2" spans="1:40" ht="18" customHeight="1" x14ac:dyDescent="0.25">
      <c r="A2" s="458" t="s">
        <v>325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  <c r="X2" s="458"/>
      <c r="Y2" s="458"/>
      <c r="Z2" s="458"/>
      <c r="AA2" s="458"/>
      <c r="AB2" s="458"/>
      <c r="AC2" s="458"/>
      <c r="AD2" s="458"/>
      <c r="AE2" s="458"/>
      <c r="AF2" s="458"/>
      <c r="AG2" s="458"/>
      <c r="AH2" s="458"/>
      <c r="AI2" s="458"/>
      <c r="AJ2" s="458"/>
    </row>
    <row r="4" spans="1:40" ht="15.75" x14ac:dyDescent="0.2">
      <c r="A4" s="90"/>
      <c r="B4" s="459" t="s">
        <v>199</v>
      </c>
      <c r="C4" s="463" t="s">
        <v>9</v>
      </c>
      <c r="D4" s="463"/>
      <c r="E4" s="463"/>
      <c r="F4" s="463"/>
      <c r="G4" s="463"/>
      <c r="H4" s="464"/>
      <c r="I4" s="465" t="s">
        <v>93</v>
      </c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4"/>
      <c r="U4" s="454" t="s">
        <v>94</v>
      </c>
      <c r="V4" s="454"/>
      <c r="W4" s="454"/>
      <c r="X4" s="454"/>
      <c r="Y4" s="454"/>
      <c r="Z4" s="454"/>
      <c r="AA4" s="454"/>
      <c r="AB4" s="454"/>
      <c r="AC4" s="454"/>
      <c r="AD4" s="454"/>
      <c r="AE4" s="454"/>
      <c r="AF4" s="454"/>
      <c r="AG4" s="454"/>
      <c r="AH4" s="454"/>
      <c r="AI4" s="454"/>
      <c r="AJ4" s="454"/>
      <c r="AK4" s="454"/>
      <c r="AL4" s="454"/>
      <c r="AM4" s="3"/>
      <c r="AN4" s="3"/>
    </row>
    <row r="5" spans="1:40" ht="15.75" x14ac:dyDescent="0.2">
      <c r="A5" s="91"/>
      <c r="B5" s="459"/>
      <c r="C5" s="455" t="s">
        <v>96</v>
      </c>
      <c r="D5" s="455"/>
      <c r="E5" s="455"/>
      <c r="F5" s="455"/>
      <c r="G5" s="455"/>
      <c r="H5" s="456"/>
      <c r="I5" s="457" t="s">
        <v>1</v>
      </c>
      <c r="J5" s="455"/>
      <c r="K5" s="455"/>
      <c r="L5" s="455"/>
      <c r="M5" s="455"/>
      <c r="N5" s="456"/>
      <c r="O5" s="457" t="s">
        <v>112</v>
      </c>
      <c r="P5" s="455"/>
      <c r="Q5" s="455"/>
      <c r="R5" s="455"/>
      <c r="S5" s="455"/>
      <c r="T5" s="456"/>
      <c r="U5" s="457" t="s">
        <v>0</v>
      </c>
      <c r="V5" s="455"/>
      <c r="W5" s="455"/>
      <c r="X5" s="455"/>
      <c r="Y5" s="455"/>
      <c r="Z5" s="456"/>
      <c r="AA5" s="457" t="s">
        <v>118</v>
      </c>
      <c r="AB5" s="455"/>
      <c r="AC5" s="455"/>
      <c r="AD5" s="455"/>
      <c r="AE5" s="455"/>
      <c r="AF5" s="456"/>
      <c r="AG5" s="457" t="s">
        <v>95</v>
      </c>
      <c r="AH5" s="455"/>
      <c r="AI5" s="455"/>
      <c r="AJ5" s="455"/>
      <c r="AK5" s="455"/>
      <c r="AL5" s="456"/>
      <c r="AM5" s="3"/>
    </row>
    <row r="6" spans="1:40" ht="15.75" x14ac:dyDescent="0.2">
      <c r="A6" s="91"/>
      <c r="B6" s="459"/>
      <c r="C6" s="461" t="s">
        <v>185</v>
      </c>
      <c r="D6" s="461" t="s">
        <v>198</v>
      </c>
      <c r="E6" s="460" t="s">
        <v>197</v>
      </c>
      <c r="F6" s="460" t="s">
        <v>196</v>
      </c>
      <c r="G6" s="460"/>
      <c r="H6" s="460"/>
      <c r="I6" s="461" t="s">
        <v>185</v>
      </c>
      <c r="J6" s="461" t="s">
        <v>198</v>
      </c>
      <c r="K6" s="460" t="s">
        <v>326</v>
      </c>
      <c r="L6" s="460" t="s">
        <v>196</v>
      </c>
      <c r="M6" s="460"/>
      <c r="N6" s="460"/>
      <c r="O6" s="461" t="s">
        <v>185</v>
      </c>
      <c r="P6" s="461" t="s">
        <v>198</v>
      </c>
      <c r="Q6" s="460" t="s">
        <v>197</v>
      </c>
      <c r="R6" s="460" t="s">
        <v>196</v>
      </c>
      <c r="S6" s="460"/>
      <c r="T6" s="460"/>
      <c r="U6" s="461" t="s">
        <v>185</v>
      </c>
      <c r="V6" s="461" t="s">
        <v>198</v>
      </c>
      <c r="W6" s="460" t="s">
        <v>197</v>
      </c>
      <c r="X6" s="460" t="s">
        <v>196</v>
      </c>
      <c r="Y6" s="460"/>
      <c r="Z6" s="460"/>
      <c r="AA6" s="461" t="s">
        <v>185</v>
      </c>
      <c r="AB6" s="461" t="s">
        <v>328</v>
      </c>
      <c r="AC6" s="460" t="s">
        <v>197</v>
      </c>
      <c r="AD6" s="460" t="s">
        <v>196</v>
      </c>
      <c r="AE6" s="460"/>
      <c r="AF6" s="460"/>
      <c r="AG6" s="461" t="s">
        <v>185</v>
      </c>
      <c r="AH6" s="461" t="s">
        <v>198</v>
      </c>
      <c r="AI6" s="460" t="s">
        <v>326</v>
      </c>
      <c r="AJ6" s="460" t="s">
        <v>329</v>
      </c>
      <c r="AK6" s="460"/>
      <c r="AL6" s="460"/>
      <c r="AM6" s="3"/>
      <c r="AN6" s="3"/>
    </row>
    <row r="7" spans="1:40" ht="49.5" customHeight="1" x14ac:dyDescent="0.2">
      <c r="A7" s="89"/>
      <c r="B7" s="459"/>
      <c r="C7" s="462"/>
      <c r="D7" s="462"/>
      <c r="E7" s="460"/>
      <c r="F7" s="129" t="s">
        <v>150</v>
      </c>
      <c r="G7" s="129" t="s">
        <v>186</v>
      </c>
      <c r="H7" s="129" t="s">
        <v>195</v>
      </c>
      <c r="I7" s="462"/>
      <c r="J7" s="462"/>
      <c r="K7" s="460"/>
      <c r="L7" s="129" t="s">
        <v>150</v>
      </c>
      <c r="M7" s="129" t="s">
        <v>186</v>
      </c>
      <c r="N7" s="129" t="s">
        <v>195</v>
      </c>
      <c r="O7" s="462"/>
      <c r="P7" s="462"/>
      <c r="Q7" s="460"/>
      <c r="R7" s="129" t="s">
        <v>327</v>
      </c>
      <c r="S7" s="129" t="s">
        <v>186</v>
      </c>
      <c r="T7" s="129" t="s">
        <v>195</v>
      </c>
      <c r="U7" s="462"/>
      <c r="V7" s="462"/>
      <c r="W7" s="460"/>
      <c r="X7" s="129" t="s">
        <v>327</v>
      </c>
      <c r="Y7" s="129" t="s">
        <v>186</v>
      </c>
      <c r="Z7" s="129" t="s">
        <v>195</v>
      </c>
      <c r="AA7" s="462"/>
      <c r="AB7" s="462"/>
      <c r="AC7" s="460"/>
      <c r="AD7" s="129" t="s">
        <v>150</v>
      </c>
      <c r="AE7" s="129" t="s">
        <v>186</v>
      </c>
      <c r="AF7" s="129" t="s">
        <v>195</v>
      </c>
      <c r="AG7" s="462"/>
      <c r="AH7" s="462"/>
      <c r="AI7" s="460"/>
      <c r="AJ7" s="129" t="s">
        <v>150</v>
      </c>
      <c r="AK7" s="129" t="s">
        <v>186</v>
      </c>
      <c r="AL7" s="129" t="s">
        <v>195</v>
      </c>
      <c r="AM7" s="3"/>
      <c r="AN7" s="3"/>
    </row>
    <row r="8" spans="1:40" ht="31.5" x14ac:dyDescent="0.2">
      <c r="A8" s="133" t="s">
        <v>107</v>
      </c>
      <c r="B8" s="208"/>
      <c r="C8" s="219">
        <f>C13+C22</f>
        <v>0.83799999999999997</v>
      </c>
      <c r="D8" s="219">
        <f t="shared" ref="D8:AL8" si="0">D13+D22</f>
        <v>0.79900000000000004</v>
      </c>
      <c r="E8" s="219">
        <f t="shared" si="0"/>
        <v>0.82499999999999996</v>
      </c>
      <c r="F8" s="219">
        <f t="shared" si="0"/>
        <v>0.83</v>
      </c>
      <c r="G8" s="219">
        <f t="shared" si="0"/>
        <v>0.84</v>
      </c>
      <c r="H8" s="219">
        <f t="shared" si="0"/>
        <v>0.84499999999999997</v>
      </c>
      <c r="I8" s="219">
        <f t="shared" si="0"/>
        <v>0.83799999999999997</v>
      </c>
      <c r="J8" s="219">
        <f t="shared" si="0"/>
        <v>0.79900000000000004</v>
      </c>
      <c r="K8" s="219">
        <f t="shared" si="0"/>
        <v>0.82499999999999996</v>
      </c>
      <c r="L8" s="219">
        <f t="shared" si="0"/>
        <v>0.83</v>
      </c>
      <c r="M8" s="219">
        <f t="shared" si="0"/>
        <v>0.84</v>
      </c>
      <c r="N8" s="219">
        <f t="shared" si="0"/>
        <v>0.84499999999999997</v>
      </c>
      <c r="O8" s="219">
        <f t="shared" si="0"/>
        <v>8.1000000000000003E-2</v>
      </c>
      <c r="P8" s="219">
        <f t="shared" si="0"/>
        <v>3.5999999999999997E-2</v>
      </c>
      <c r="Q8" s="219">
        <f t="shared" si="0"/>
        <v>3.2000000000000001E-2</v>
      </c>
      <c r="R8" s="219">
        <f t="shared" si="0"/>
        <v>3.3000000000000002E-2</v>
      </c>
      <c r="S8" s="219">
        <f t="shared" si="0"/>
        <v>3.4000000000000002E-2</v>
      </c>
      <c r="T8" s="219">
        <f t="shared" si="0"/>
        <v>3.4000000000000002E-2</v>
      </c>
      <c r="U8" s="220">
        <f t="shared" si="0"/>
        <v>93</v>
      </c>
      <c r="V8" s="220">
        <f t="shared" si="0"/>
        <v>90</v>
      </c>
      <c r="W8" s="220">
        <f t="shared" si="0"/>
        <v>87</v>
      </c>
      <c r="X8" s="220">
        <f t="shared" si="0"/>
        <v>87</v>
      </c>
      <c r="Y8" s="220">
        <f t="shared" si="0"/>
        <v>87</v>
      </c>
      <c r="Z8" s="220">
        <f t="shared" si="0"/>
        <v>87</v>
      </c>
      <c r="AA8" s="220">
        <f>(AG8*1000000)/U8/12</f>
        <v>31163.082437275985</v>
      </c>
      <c r="AB8" s="220">
        <f t="shared" si="0"/>
        <v>43497.126436781611</v>
      </c>
      <c r="AC8" s="220">
        <f t="shared" si="0"/>
        <v>43640.87301587301</v>
      </c>
      <c r="AD8" s="220">
        <f t="shared" si="0"/>
        <v>43970.238095238092</v>
      </c>
      <c r="AE8" s="220">
        <f t="shared" si="0"/>
        <v>44450.396825396827</v>
      </c>
      <c r="AF8" s="220">
        <f t="shared" si="0"/>
        <v>44914.682539682552</v>
      </c>
      <c r="AG8" s="219">
        <f t="shared" si="0"/>
        <v>34.777999999999999</v>
      </c>
      <c r="AH8" s="219">
        <f t="shared" si="0"/>
        <v>34.155000000000001</v>
      </c>
      <c r="AI8" s="219">
        <f t="shared" si="0"/>
        <v>34.134999999999998</v>
      </c>
      <c r="AJ8" s="219">
        <f t="shared" si="0"/>
        <v>34.169999999999995</v>
      </c>
      <c r="AK8" s="219">
        <f t="shared" si="0"/>
        <v>34.356999999999999</v>
      </c>
      <c r="AL8" s="134">
        <f t="shared" si="0"/>
        <v>34.501000000000005</v>
      </c>
      <c r="AM8" s="3"/>
      <c r="AN8" s="3"/>
    </row>
    <row r="9" spans="1:40" ht="31.5" x14ac:dyDescent="0.2">
      <c r="A9" s="98" t="s">
        <v>98</v>
      </c>
      <c r="B9" s="103"/>
      <c r="C9" s="221"/>
      <c r="D9" s="222"/>
      <c r="E9" s="223"/>
      <c r="F9" s="223"/>
      <c r="G9" s="223"/>
      <c r="H9" s="223"/>
      <c r="I9" s="222"/>
      <c r="J9" s="222"/>
      <c r="K9" s="223"/>
      <c r="L9" s="223"/>
      <c r="M9" s="223"/>
      <c r="N9" s="223"/>
      <c r="O9" s="222"/>
      <c r="P9" s="222"/>
      <c r="Q9" s="223"/>
      <c r="R9" s="223"/>
      <c r="S9" s="223"/>
      <c r="T9" s="223"/>
      <c r="U9" s="222"/>
      <c r="V9" s="222"/>
      <c r="W9" s="224"/>
      <c r="X9" s="224"/>
      <c r="Y9" s="224"/>
      <c r="Z9" s="223"/>
      <c r="AA9" s="135"/>
      <c r="AB9" s="136"/>
      <c r="AC9" s="137"/>
      <c r="AD9" s="137"/>
      <c r="AE9" s="137"/>
      <c r="AF9" s="137"/>
      <c r="AG9" s="238"/>
      <c r="AH9" s="239"/>
      <c r="AI9" s="240"/>
      <c r="AJ9" s="240"/>
      <c r="AK9" s="240"/>
      <c r="AL9" s="138"/>
      <c r="AM9" s="3"/>
      <c r="AN9" s="3"/>
    </row>
    <row r="10" spans="1:40" ht="15.75" x14ac:dyDescent="0.2">
      <c r="A10" s="105" t="s">
        <v>97</v>
      </c>
      <c r="B10" s="105"/>
      <c r="C10" s="225"/>
      <c r="D10" s="226"/>
      <c r="E10" s="227"/>
      <c r="F10" s="227"/>
      <c r="G10" s="227"/>
      <c r="H10" s="227"/>
      <c r="I10" s="226"/>
      <c r="J10" s="226"/>
      <c r="K10" s="227"/>
      <c r="L10" s="227"/>
      <c r="M10" s="227"/>
      <c r="N10" s="227"/>
      <c r="O10" s="226"/>
      <c r="P10" s="226"/>
      <c r="Q10" s="227"/>
      <c r="R10" s="227"/>
      <c r="S10" s="227"/>
      <c r="T10" s="227"/>
      <c r="U10" s="226"/>
      <c r="V10" s="226"/>
      <c r="W10" s="228"/>
      <c r="X10" s="228"/>
      <c r="Y10" s="228"/>
      <c r="Z10" s="227"/>
      <c r="AA10" s="141"/>
      <c r="AB10" s="142"/>
      <c r="AC10" s="143"/>
      <c r="AD10" s="143"/>
      <c r="AE10" s="143"/>
      <c r="AF10" s="143"/>
      <c r="AG10" s="241"/>
      <c r="AH10" s="242"/>
      <c r="AI10" s="243"/>
      <c r="AJ10" s="243"/>
      <c r="AK10" s="243"/>
      <c r="AL10" s="88"/>
      <c r="AM10" s="3"/>
      <c r="AN10" s="3"/>
    </row>
    <row r="11" spans="1:40" ht="15.75" x14ac:dyDescent="0.2">
      <c r="A11" s="97"/>
      <c r="B11" s="105"/>
      <c r="C11" s="225"/>
      <c r="D11" s="226"/>
      <c r="E11" s="227"/>
      <c r="F11" s="227"/>
      <c r="G11" s="227"/>
      <c r="H11" s="227"/>
      <c r="I11" s="226"/>
      <c r="J11" s="226"/>
      <c r="K11" s="227"/>
      <c r="L11" s="227"/>
      <c r="M11" s="227"/>
      <c r="N11" s="227"/>
      <c r="O11" s="226"/>
      <c r="P11" s="226"/>
      <c r="Q11" s="227"/>
      <c r="R11" s="227"/>
      <c r="S11" s="227"/>
      <c r="T11" s="227"/>
      <c r="U11" s="226"/>
      <c r="V11" s="226"/>
      <c r="W11" s="228"/>
      <c r="X11" s="228"/>
      <c r="Y11" s="228"/>
      <c r="Z11" s="227"/>
      <c r="AA11" s="141"/>
      <c r="AB11" s="142"/>
      <c r="AC11" s="143"/>
      <c r="AD11" s="143"/>
      <c r="AE11" s="143"/>
      <c r="AF11" s="143"/>
      <c r="AG11" s="241"/>
      <c r="AH11" s="242"/>
      <c r="AI11" s="243"/>
      <c r="AJ11" s="243"/>
      <c r="AK11" s="243"/>
      <c r="AL11" s="88"/>
      <c r="AM11" s="3"/>
      <c r="AN11" s="3"/>
    </row>
    <row r="12" spans="1:40" ht="15.75" x14ac:dyDescent="0.2">
      <c r="A12" s="99"/>
      <c r="B12" s="99"/>
      <c r="C12" s="229"/>
      <c r="D12" s="229"/>
      <c r="E12" s="230"/>
      <c r="F12" s="230"/>
      <c r="G12" s="230"/>
      <c r="H12" s="230"/>
      <c r="I12" s="229"/>
      <c r="J12" s="229"/>
      <c r="K12" s="230"/>
      <c r="L12" s="230"/>
      <c r="M12" s="230"/>
      <c r="N12" s="230"/>
      <c r="O12" s="229"/>
      <c r="P12" s="229"/>
      <c r="Q12" s="230"/>
      <c r="R12" s="230"/>
      <c r="S12" s="230"/>
      <c r="T12" s="230"/>
      <c r="U12" s="229"/>
      <c r="V12" s="229"/>
      <c r="W12" s="231"/>
      <c r="X12" s="231"/>
      <c r="Y12" s="231"/>
      <c r="Z12" s="230"/>
      <c r="AA12" s="147"/>
      <c r="AB12" s="148"/>
      <c r="AC12" s="149"/>
      <c r="AD12" s="149"/>
      <c r="AE12" s="149"/>
      <c r="AF12" s="149"/>
      <c r="AG12" s="244"/>
      <c r="AH12" s="245"/>
      <c r="AI12" s="246"/>
      <c r="AJ12" s="246"/>
      <c r="AK12" s="246"/>
      <c r="AL12" s="150"/>
      <c r="AM12" s="3"/>
      <c r="AN12" s="3"/>
    </row>
    <row r="13" spans="1:40" ht="31.5" x14ac:dyDescent="0.2">
      <c r="A13" s="100" t="s">
        <v>41</v>
      </c>
      <c r="B13" s="212"/>
      <c r="C13" s="232">
        <f>C15+C18</f>
        <v>0.83799999999999997</v>
      </c>
      <c r="D13" s="232">
        <f t="shared" ref="D13:Z13" si="1">D15+D18</f>
        <v>0.79900000000000004</v>
      </c>
      <c r="E13" s="232">
        <f t="shared" si="1"/>
        <v>0.82499999999999996</v>
      </c>
      <c r="F13" s="232">
        <f t="shared" si="1"/>
        <v>0.83</v>
      </c>
      <c r="G13" s="232">
        <f t="shared" si="1"/>
        <v>0.84</v>
      </c>
      <c r="H13" s="232">
        <f t="shared" si="1"/>
        <v>0.84499999999999997</v>
      </c>
      <c r="I13" s="232">
        <f t="shared" si="1"/>
        <v>0.83799999999999997</v>
      </c>
      <c r="J13" s="232">
        <f t="shared" si="1"/>
        <v>0.79900000000000004</v>
      </c>
      <c r="K13" s="232">
        <f t="shared" si="1"/>
        <v>0.82499999999999996</v>
      </c>
      <c r="L13" s="232">
        <f t="shared" si="1"/>
        <v>0.83</v>
      </c>
      <c r="M13" s="232">
        <f t="shared" si="1"/>
        <v>0.84</v>
      </c>
      <c r="N13" s="232">
        <f t="shared" si="1"/>
        <v>0.84499999999999997</v>
      </c>
      <c r="O13" s="232">
        <f t="shared" si="1"/>
        <v>8.1000000000000003E-2</v>
      </c>
      <c r="P13" s="232">
        <f t="shared" si="1"/>
        <v>3.5999999999999997E-2</v>
      </c>
      <c r="Q13" s="232">
        <f t="shared" si="1"/>
        <v>3.2000000000000001E-2</v>
      </c>
      <c r="R13" s="232">
        <f t="shared" si="1"/>
        <v>3.3000000000000002E-2</v>
      </c>
      <c r="S13" s="232">
        <f t="shared" si="1"/>
        <v>3.4000000000000002E-2</v>
      </c>
      <c r="T13" s="232">
        <f t="shared" si="1"/>
        <v>3.4000000000000002E-2</v>
      </c>
      <c r="U13" s="152">
        <f t="shared" si="1"/>
        <v>3</v>
      </c>
      <c r="V13" s="152">
        <f t="shared" si="1"/>
        <v>3</v>
      </c>
      <c r="W13" s="152">
        <f t="shared" si="1"/>
        <v>3</v>
      </c>
      <c r="X13" s="152">
        <f t="shared" si="1"/>
        <v>3</v>
      </c>
      <c r="Y13" s="152">
        <f t="shared" si="1"/>
        <v>3</v>
      </c>
      <c r="Z13" s="152">
        <f t="shared" si="1"/>
        <v>3</v>
      </c>
      <c r="AA13" s="152">
        <f t="shared" ref="AA13" si="2">AA15+AA18</f>
        <v>8638.8888888888887</v>
      </c>
      <c r="AB13" s="136">
        <f>(AH13*1000000)/V13/12</f>
        <v>11166.666666666666</v>
      </c>
      <c r="AC13" s="153">
        <f>(AI13*1000000)/W13/12</f>
        <v>10138.888888888889</v>
      </c>
      <c r="AD13" s="153">
        <f>(AJ13*1000000)/X13/12</f>
        <v>10444.444444444443</v>
      </c>
      <c r="AE13" s="153">
        <f>(AK13*1000000)/Y13/12</f>
        <v>10750</v>
      </c>
      <c r="AF13" s="153">
        <f>(AL13*1000000)/Z13/12</f>
        <v>11083.333333333334</v>
      </c>
      <c r="AG13" s="232">
        <f>AG15+AG18</f>
        <v>0.311</v>
      </c>
      <c r="AH13" s="232">
        <f t="shared" ref="AH13:AL13" si="3">AH15+AH18</f>
        <v>0.40200000000000002</v>
      </c>
      <c r="AI13" s="232">
        <f t="shared" si="3"/>
        <v>0.36499999999999999</v>
      </c>
      <c r="AJ13" s="232">
        <f t="shared" si="3"/>
        <v>0.376</v>
      </c>
      <c r="AK13" s="232">
        <f t="shared" si="3"/>
        <v>0.38700000000000001</v>
      </c>
      <c r="AL13" s="232">
        <f t="shared" si="3"/>
        <v>0.39900000000000002</v>
      </c>
      <c r="AM13" s="3"/>
      <c r="AN13" s="3"/>
    </row>
    <row r="14" spans="1:40" ht="15.75" x14ac:dyDescent="0.2">
      <c r="A14" s="97" t="s">
        <v>42</v>
      </c>
      <c r="B14" s="217"/>
      <c r="C14" s="229"/>
      <c r="D14" s="229"/>
      <c r="E14" s="230"/>
      <c r="F14" s="230"/>
      <c r="G14" s="230"/>
      <c r="H14" s="230"/>
      <c r="I14" s="229"/>
      <c r="J14" s="229"/>
      <c r="K14" s="230"/>
      <c r="L14" s="230"/>
      <c r="M14" s="230"/>
      <c r="N14" s="230"/>
      <c r="O14" s="229"/>
      <c r="P14" s="229"/>
      <c r="Q14" s="230"/>
      <c r="R14" s="230"/>
      <c r="S14" s="230"/>
      <c r="T14" s="230"/>
      <c r="U14" s="229"/>
      <c r="V14" s="229"/>
      <c r="W14" s="231"/>
      <c r="X14" s="231"/>
      <c r="Y14" s="231"/>
      <c r="Z14" s="230"/>
      <c r="AA14" s="148"/>
      <c r="AB14" s="148"/>
      <c r="AC14" s="149"/>
      <c r="AD14" s="149"/>
      <c r="AE14" s="149"/>
      <c r="AF14" s="154"/>
      <c r="AG14" s="244"/>
      <c r="AH14" s="245"/>
      <c r="AI14" s="246"/>
      <c r="AJ14" s="246"/>
      <c r="AK14" s="246"/>
      <c r="AL14" s="150"/>
      <c r="AM14" s="3"/>
      <c r="AN14" s="3"/>
    </row>
    <row r="15" spans="1:40" ht="63" x14ac:dyDescent="0.2">
      <c r="A15" s="102" t="s">
        <v>90</v>
      </c>
      <c r="B15" s="213"/>
      <c r="C15" s="233">
        <f>C17</f>
        <v>0.83799999999999997</v>
      </c>
      <c r="D15" s="233">
        <f t="shared" ref="D15:Z15" si="4">D17</f>
        <v>0.79900000000000004</v>
      </c>
      <c r="E15" s="233">
        <f t="shared" si="4"/>
        <v>0.82499999999999996</v>
      </c>
      <c r="F15" s="233">
        <f t="shared" si="4"/>
        <v>0.83</v>
      </c>
      <c r="G15" s="233">
        <f t="shared" si="4"/>
        <v>0.84</v>
      </c>
      <c r="H15" s="233">
        <f t="shared" si="4"/>
        <v>0.84499999999999997</v>
      </c>
      <c r="I15" s="233">
        <f t="shared" si="4"/>
        <v>0.83799999999999997</v>
      </c>
      <c r="J15" s="233">
        <f t="shared" si="4"/>
        <v>0.79900000000000004</v>
      </c>
      <c r="K15" s="233">
        <f t="shared" si="4"/>
        <v>0.82499999999999996</v>
      </c>
      <c r="L15" s="233">
        <f t="shared" si="4"/>
        <v>0.83</v>
      </c>
      <c r="M15" s="233">
        <f t="shared" si="4"/>
        <v>0.84</v>
      </c>
      <c r="N15" s="233">
        <f t="shared" si="4"/>
        <v>0.84499999999999997</v>
      </c>
      <c r="O15" s="233">
        <f t="shared" si="4"/>
        <v>8.1000000000000003E-2</v>
      </c>
      <c r="P15" s="233">
        <f t="shared" si="4"/>
        <v>3.5999999999999997E-2</v>
      </c>
      <c r="Q15" s="233">
        <f t="shared" si="4"/>
        <v>3.2000000000000001E-2</v>
      </c>
      <c r="R15" s="233">
        <f t="shared" si="4"/>
        <v>3.3000000000000002E-2</v>
      </c>
      <c r="S15" s="233">
        <f t="shared" si="4"/>
        <v>3.4000000000000002E-2</v>
      </c>
      <c r="T15" s="233">
        <f t="shared" si="4"/>
        <v>3.4000000000000002E-2</v>
      </c>
      <c r="U15" s="234">
        <f t="shared" si="4"/>
        <v>3</v>
      </c>
      <c r="V15" s="234">
        <f t="shared" si="4"/>
        <v>3</v>
      </c>
      <c r="W15" s="234">
        <f t="shared" si="4"/>
        <v>3</v>
      </c>
      <c r="X15" s="234">
        <f t="shared" si="4"/>
        <v>3</v>
      </c>
      <c r="Y15" s="234">
        <f t="shared" si="4"/>
        <v>3</v>
      </c>
      <c r="Z15" s="234">
        <f t="shared" si="4"/>
        <v>3</v>
      </c>
      <c r="AA15" s="155">
        <f>AA17</f>
        <v>8638.8888888888887</v>
      </c>
      <c r="AB15" s="155">
        <f t="shared" ref="AB15:AF15" si="5">AB17</f>
        <v>11166.666666666666</v>
      </c>
      <c r="AC15" s="155">
        <f t="shared" si="5"/>
        <v>10138.888888888889</v>
      </c>
      <c r="AD15" s="155">
        <f t="shared" si="5"/>
        <v>10444.444444444443</v>
      </c>
      <c r="AE15" s="155">
        <f t="shared" si="5"/>
        <v>10750</v>
      </c>
      <c r="AF15" s="155">
        <f t="shared" si="5"/>
        <v>11083.333333333334</v>
      </c>
      <c r="AG15" s="233">
        <f>AG17</f>
        <v>0.311</v>
      </c>
      <c r="AH15" s="233">
        <f t="shared" ref="AH15:AL15" si="6">AH17</f>
        <v>0.40200000000000002</v>
      </c>
      <c r="AI15" s="233">
        <f t="shared" si="6"/>
        <v>0.36499999999999999</v>
      </c>
      <c r="AJ15" s="233">
        <f t="shared" si="6"/>
        <v>0.376</v>
      </c>
      <c r="AK15" s="233">
        <f t="shared" si="6"/>
        <v>0.38700000000000001</v>
      </c>
      <c r="AL15" s="233">
        <f t="shared" si="6"/>
        <v>0.39900000000000002</v>
      </c>
      <c r="AM15" s="3"/>
      <c r="AN15" s="3"/>
    </row>
    <row r="16" spans="1:40" ht="15.75" x14ac:dyDescent="0.2">
      <c r="A16" s="105" t="s">
        <v>97</v>
      </c>
      <c r="B16" s="210"/>
      <c r="C16" s="225"/>
      <c r="D16" s="226"/>
      <c r="E16" s="227"/>
      <c r="F16" s="227"/>
      <c r="G16" s="227"/>
      <c r="H16" s="227"/>
      <c r="I16" s="226"/>
      <c r="J16" s="226"/>
      <c r="K16" s="227"/>
      <c r="L16" s="227"/>
      <c r="M16" s="227"/>
      <c r="N16" s="227"/>
      <c r="O16" s="226"/>
      <c r="P16" s="226"/>
      <c r="Q16" s="227"/>
      <c r="R16" s="227"/>
      <c r="S16" s="227"/>
      <c r="T16" s="227"/>
      <c r="U16" s="226"/>
      <c r="V16" s="226"/>
      <c r="W16" s="228"/>
      <c r="X16" s="228"/>
      <c r="Y16" s="228"/>
      <c r="Z16" s="227"/>
      <c r="AA16" s="156"/>
      <c r="AB16" s="156"/>
      <c r="AC16" s="157"/>
      <c r="AD16" s="157"/>
      <c r="AE16" s="157"/>
      <c r="AF16" s="158"/>
      <c r="AG16" s="225"/>
      <c r="AH16" s="226"/>
      <c r="AI16" s="228"/>
      <c r="AJ16" s="228"/>
      <c r="AK16" s="228"/>
      <c r="AL16" s="27"/>
      <c r="AM16" s="3"/>
      <c r="AN16" s="3"/>
    </row>
    <row r="17" spans="1:40" ht="15.75" x14ac:dyDescent="0.2">
      <c r="A17" s="97" t="s">
        <v>235</v>
      </c>
      <c r="B17" s="97" t="s">
        <v>330</v>
      </c>
      <c r="C17" s="235">
        <v>0.83799999999999997</v>
      </c>
      <c r="D17" s="235">
        <v>0.79900000000000004</v>
      </c>
      <c r="E17" s="236">
        <v>0.82499999999999996</v>
      </c>
      <c r="F17" s="236">
        <v>0.83</v>
      </c>
      <c r="G17" s="236">
        <v>0.84</v>
      </c>
      <c r="H17" s="236">
        <v>0.84499999999999997</v>
      </c>
      <c r="I17" s="237">
        <v>0.83799999999999997</v>
      </c>
      <c r="J17" s="237">
        <v>0.79900000000000004</v>
      </c>
      <c r="K17" s="236">
        <v>0.82499999999999996</v>
      </c>
      <c r="L17" s="236">
        <v>0.83</v>
      </c>
      <c r="M17" s="236">
        <v>0.84</v>
      </c>
      <c r="N17" s="236">
        <v>0.84499999999999997</v>
      </c>
      <c r="O17" s="226">
        <v>8.1000000000000003E-2</v>
      </c>
      <c r="P17" s="226">
        <v>3.5999999999999997E-2</v>
      </c>
      <c r="Q17" s="236">
        <v>3.2000000000000001E-2</v>
      </c>
      <c r="R17" s="236">
        <v>3.3000000000000002E-2</v>
      </c>
      <c r="S17" s="236">
        <v>3.4000000000000002E-2</v>
      </c>
      <c r="T17" s="236">
        <v>3.4000000000000002E-2</v>
      </c>
      <c r="U17" s="226">
        <v>3</v>
      </c>
      <c r="V17" s="226">
        <v>3</v>
      </c>
      <c r="W17" s="228">
        <v>3</v>
      </c>
      <c r="X17" s="228">
        <v>3</v>
      </c>
      <c r="Y17" s="228">
        <v>3</v>
      </c>
      <c r="Z17" s="227">
        <v>3</v>
      </c>
      <c r="AA17" s="156">
        <f t="shared" ref="AA17:AF17" si="7">(AG17*1000000)/U17/12</f>
        <v>8638.8888888888887</v>
      </c>
      <c r="AB17" s="159">
        <f t="shared" si="7"/>
        <v>11166.666666666666</v>
      </c>
      <c r="AC17" s="157">
        <f t="shared" si="7"/>
        <v>10138.888888888889</v>
      </c>
      <c r="AD17" s="157">
        <f t="shared" si="7"/>
        <v>10444.444444444443</v>
      </c>
      <c r="AE17" s="157">
        <f t="shared" si="7"/>
        <v>10750</v>
      </c>
      <c r="AF17" s="158">
        <f t="shared" si="7"/>
        <v>11083.333333333334</v>
      </c>
      <c r="AG17" s="226">
        <v>0.311</v>
      </c>
      <c r="AH17" s="226">
        <v>0.40200000000000002</v>
      </c>
      <c r="AI17" s="247">
        <v>0.36499999999999999</v>
      </c>
      <c r="AJ17" s="247">
        <v>0.376</v>
      </c>
      <c r="AK17" s="247">
        <v>0.38700000000000001</v>
      </c>
      <c r="AL17" s="247">
        <v>0.39900000000000002</v>
      </c>
      <c r="AM17" s="3"/>
      <c r="AN17" s="3"/>
    </row>
    <row r="18" spans="1:40" ht="47.25" x14ac:dyDescent="0.2">
      <c r="A18" s="101" t="s">
        <v>89</v>
      </c>
      <c r="B18" s="214"/>
      <c r="C18" s="218">
        <f>C20+C21</f>
        <v>0</v>
      </c>
      <c r="D18" s="218">
        <f t="shared" ref="D18:Z18" si="8">D20+D21</f>
        <v>0</v>
      </c>
      <c r="E18" s="218">
        <f t="shared" si="8"/>
        <v>0</v>
      </c>
      <c r="F18" s="218">
        <f t="shared" si="8"/>
        <v>0</v>
      </c>
      <c r="G18" s="218">
        <f t="shared" si="8"/>
        <v>0</v>
      </c>
      <c r="H18" s="218">
        <f t="shared" si="8"/>
        <v>0</v>
      </c>
      <c r="I18" s="218">
        <f t="shared" si="8"/>
        <v>0</v>
      </c>
      <c r="J18" s="218">
        <f t="shared" si="8"/>
        <v>0</v>
      </c>
      <c r="K18" s="218">
        <f t="shared" si="8"/>
        <v>0</v>
      </c>
      <c r="L18" s="218">
        <f t="shared" si="8"/>
        <v>0</v>
      </c>
      <c r="M18" s="218">
        <f t="shared" si="8"/>
        <v>0</v>
      </c>
      <c r="N18" s="218">
        <f t="shared" si="8"/>
        <v>0</v>
      </c>
      <c r="O18" s="218">
        <f t="shared" si="8"/>
        <v>0</v>
      </c>
      <c r="P18" s="218">
        <f t="shared" si="8"/>
        <v>0</v>
      </c>
      <c r="Q18" s="218">
        <f t="shared" si="8"/>
        <v>0</v>
      </c>
      <c r="R18" s="218">
        <f t="shared" si="8"/>
        <v>0</v>
      </c>
      <c r="S18" s="218">
        <f t="shared" si="8"/>
        <v>0</v>
      </c>
      <c r="T18" s="218">
        <f t="shared" si="8"/>
        <v>0</v>
      </c>
      <c r="U18" s="218">
        <f t="shared" si="8"/>
        <v>0</v>
      </c>
      <c r="V18" s="218">
        <f t="shared" si="8"/>
        <v>0</v>
      </c>
      <c r="W18" s="218">
        <f t="shared" si="8"/>
        <v>0</v>
      </c>
      <c r="X18" s="218">
        <f t="shared" si="8"/>
        <v>0</v>
      </c>
      <c r="Y18" s="218">
        <f t="shared" si="8"/>
        <v>0</v>
      </c>
      <c r="Z18" s="218">
        <f t="shared" si="8"/>
        <v>0</v>
      </c>
      <c r="AA18" s="156">
        <v>0</v>
      </c>
      <c r="AB18" s="156">
        <f>AB20</f>
        <v>0</v>
      </c>
      <c r="AC18" s="156">
        <f>AC20</f>
        <v>0</v>
      </c>
      <c r="AD18" s="156">
        <f>AD20</f>
        <v>0</v>
      </c>
      <c r="AE18" s="156">
        <f>AE20</f>
        <v>0</v>
      </c>
      <c r="AF18" s="156">
        <f>AF20</f>
        <v>0</v>
      </c>
      <c r="AG18" s="218">
        <v>0</v>
      </c>
      <c r="AH18" s="218">
        <f t="shared" ref="AH18:AL18" si="9">AH20</f>
        <v>0</v>
      </c>
      <c r="AI18" s="218">
        <f t="shared" si="9"/>
        <v>0</v>
      </c>
      <c r="AJ18" s="218">
        <f t="shared" si="9"/>
        <v>0</v>
      </c>
      <c r="AK18" s="218">
        <f t="shared" si="9"/>
        <v>0</v>
      </c>
      <c r="AL18" s="160">
        <f t="shared" si="9"/>
        <v>0</v>
      </c>
      <c r="AM18" s="3"/>
      <c r="AN18" s="3"/>
    </row>
    <row r="19" spans="1:40" ht="15.75" x14ac:dyDescent="0.2">
      <c r="A19" s="105" t="s">
        <v>97</v>
      </c>
      <c r="B19" s="28"/>
      <c r="C19" s="161"/>
      <c r="D19" s="161"/>
      <c r="E19" s="162"/>
      <c r="F19" s="162"/>
      <c r="G19" s="162"/>
      <c r="H19" s="162"/>
      <c r="I19" s="163"/>
      <c r="J19" s="163"/>
      <c r="K19" s="162"/>
      <c r="L19" s="162"/>
      <c r="M19" s="162"/>
      <c r="N19" s="162"/>
      <c r="O19" s="164"/>
      <c r="P19" s="164"/>
      <c r="Q19" s="162"/>
      <c r="R19" s="162"/>
      <c r="S19" s="162"/>
      <c r="T19" s="162"/>
      <c r="U19" s="164"/>
      <c r="V19" s="164"/>
      <c r="W19" s="165"/>
      <c r="X19" s="165"/>
      <c r="Y19" s="165"/>
      <c r="Z19" s="166"/>
      <c r="AA19" s="156"/>
      <c r="AB19" s="167"/>
      <c r="AC19" s="168"/>
      <c r="AD19" s="168"/>
      <c r="AE19" s="168"/>
      <c r="AF19" s="169"/>
      <c r="AG19" s="248"/>
      <c r="AH19" s="249"/>
      <c r="AI19" s="250"/>
      <c r="AJ19" s="250"/>
      <c r="AK19" s="250"/>
      <c r="AL19" s="170"/>
      <c r="AM19" s="3"/>
      <c r="AN19" s="3"/>
    </row>
    <row r="20" spans="1:40" ht="15.75" x14ac:dyDescent="0.2">
      <c r="A20" s="97"/>
      <c r="B20" s="97"/>
      <c r="C20" s="140"/>
      <c r="D20" s="140"/>
      <c r="E20" s="26"/>
      <c r="F20" s="26"/>
      <c r="G20" s="26"/>
      <c r="H20" s="171"/>
      <c r="I20" s="140"/>
      <c r="J20" s="140"/>
      <c r="K20" s="26"/>
      <c r="L20" s="26"/>
      <c r="M20" s="26"/>
      <c r="N20" s="171"/>
      <c r="O20" s="140"/>
      <c r="P20" s="140"/>
      <c r="Q20" s="171"/>
      <c r="R20" s="171"/>
      <c r="S20" s="171"/>
      <c r="T20" s="171"/>
      <c r="U20" s="140"/>
      <c r="V20" s="140"/>
      <c r="W20" s="27"/>
      <c r="X20" s="27"/>
      <c r="Y20" s="27"/>
      <c r="Z20" s="26"/>
      <c r="AA20" s="156"/>
      <c r="AB20" s="172"/>
      <c r="AC20" s="173"/>
      <c r="AD20" s="173"/>
      <c r="AE20" s="173"/>
      <c r="AF20" s="174"/>
      <c r="AG20" s="226"/>
      <c r="AH20" s="251"/>
      <c r="AI20" s="252"/>
      <c r="AJ20" s="252"/>
      <c r="AK20" s="252"/>
      <c r="AL20" s="175"/>
      <c r="AM20" s="3"/>
      <c r="AN20" s="3"/>
    </row>
    <row r="21" spans="1:40" ht="15.75" x14ac:dyDescent="0.2">
      <c r="A21" s="99"/>
      <c r="B21" s="99"/>
      <c r="C21" s="176"/>
      <c r="D21" s="176"/>
      <c r="E21" s="145"/>
      <c r="F21" s="145"/>
      <c r="G21" s="145"/>
      <c r="H21" s="145"/>
      <c r="I21" s="144"/>
      <c r="J21" s="144"/>
      <c r="K21" s="145"/>
      <c r="L21" s="145"/>
      <c r="M21" s="145"/>
      <c r="N21" s="145"/>
      <c r="O21" s="144"/>
      <c r="P21" s="144"/>
      <c r="Q21" s="145"/>
      <c r="R21" s="145"/>
      <c r="S21" s="145"/>
      <c r="T21" s="145"/>
      <c r="U21" s="144"/>
      <c r="V21" s="144"/>
      <c r="W21" s="146"/>
      <c r="X21" s="146"/>
      <c r="Y21" s="146"/>
      <c r="Z21" s="145"/>
      <c r="AA21" s="147"/>
      <c r="AB21" s="147"/>
      <c r="AC21" s="177"/>
      <c r="AD21" s="177"/>
      <c r="AE21" s="177"/>
      <c r="AF21" s="178"/>
      <c r="AG21" s="179"/>
      <c r="AH21" s="180"/>
      <c r="AI21" s="181"/>
      <c r="AJ21" s="181"/>
      <c r="AK21" s="181"/>
      <c r="AL21" s="181"/>
      <c r="AM21" s="3"/>
      <c r="AN21" s="3"/>
    </row>
    <row r="22" spans="1:40" ht="63" x14ac:dyDescent="0.2">
      <c r="A22" s="103" t="s">
        <v>10</v>
      </c>
      <c r="B22" s="209"/>
      <c r="C22" s="253">
        <f>C24+C25</f>
        <v>0</v>
      </c>
      <c r="D22" s="253">
        <f t="shared" ref="D22:Z22" si="10">D24+D25</f>
        <v>0</v>
      </c>
      <c r="E22" s="253">
        <f t="shared" si="10"/>
        <v>0</v>
      </c>
      <c r="F22" s="253">
        <f t="shared" si="10"/>
        <v>0</v>
      </c>
      <c r="G22" s="253">
        <f t="shared" si="10"/>
        <v>0</v>
      </c>
      <c r="H22" s="253">
        <f t="shared" si="10"/>
        <v>0</v>
      </c>
      <c r="I22" s="253">
        <f t="shared" si="10"/>
        <v>0</v>
      </c>
      <c r="J22" s="253">
        <f t="shared" si="10"/>
        <v>0</v>
      </c>
      <c r="K22" s="253">
        <f t="shared" si="10"/>
        <v>0</v>
      </c>
      <c r="L22" s="253">
        <f t="shared" si="10"/>
        <v>0</v>
      </c>
      <c r="M22" s="253">
        <f t="shared" si="10"/>
        <v>0</v>
      </c>
      <c r="N22" s="253">
        <f t="shared" si="10"/>
        <v>0</v>
      </c>
      <c r="O22" s="253">
        <f t="shared" si="10"/>
        <v>0</v>
      </c>
      <c r="P22" s="253">
        <f t="shared" si="10"/>
        <v>0</v>
      </c>
      <c r="Q22" s="253">
        <f t="shared" si="10"/>
        <v>0</v>
      </c>
      <c r="R22" s="253">
        <f t="shared" si="10"/>
        <v>0</v>
      </c>
      <c r="S22" s="253">
        <f t="shared" si="10"/>
        <v>0</v>
      </c>
      <c r="T22" s="253">
        <f t="shared" si="10"/>
        <v>0</v>
      </c>
      <c r="U22" s="253">
        <f t="shared" si="10"/>
        <v>90</v>
      </c>
      <c r="V22" s="253">
        <f t="shared" si="10"/>
        <v>87</v>
      </c>
      <c r="W22" s="253">
        <f t="shared" si="10"/>
        <v>84</v>
      </c>
      <c r="X22" s="253">
        <f t="shared" si="10"/>
        <v>84</v>
      </c>
      <c r="Y22" s="253">
        <f t="shared" si="10"/>
        <v>84</v>
      </c>
      <c r="Z22" s="253">
        <f t="shared" si="10"/>
        <v>84</v>
      </c>
      <c r="AA22" s="153">
        <f t="shared" ref="AA22:AF22" si="11">(AG22*1000000)/U22/12</f>
        <v>31913.888888888891</v>
      </c>
      <c r="AB22" s="153">
        <f t="shared" si="11"/>
        <v>32330.459770114943</v>
      </c>
      <c r="AC22" s="153">
        <f t="shared" si="11"/>
        <v>33501.98412698412</v>
      </c>
      <c r="AD22" s="153">
        <f t="shared" si="11"/>
        <v>33525.793650793647</v>
      </c>
      <c r="AE22" s="153">
        <f t="shared" si="11"/>
        <v>33700.396825396827</v>
      </c>
      <c r="AF22" s="136">
        <f t="shared" si="11"/>
        <v>33831.349206349216</v>
      </c>
      <c r="AG22" s="232">
        <f>AG24+AG25</f>
        <v>34.466999999999999</v>
      </c>
      <c r="AH22" s="232">
        <f t="shared" ref="AH22:AL22" si="12">AH24+AH25</f>
        <v>33.753</v>
      </c>
      <c r="AI22" s="232">
        <f t="shared" si="12"/>
        <v>33.769999999999996</v>
      </c>
      <c r="AJ22" s="232">
        <f t="shared" si="12"/>
        <v>33.793999999999997</v>
      </c>
      <c r="AK22" s="232">
        <f t="shared" si="12"/>
        <v>33.97</v>
      </c>
      <c r="AL22" s="232">
        <f t="shared" si="12"/>
        <v>34.102000000000004</v>
      </c>
      <c r="AM22" s="3"/>
      <c r="AN22" s="3"/>
    </row>
    <row r="23" spans="1:40" ht="15.75" x14ac:dyDescent="0.2">
      <c r="A23" s="182" t="s">
        <v>97</v>
      </c>
      <c r="B23" s="215"/>
      <c r="C23" s="225"/>
      <c r="D23" s="226"/>
      <c r="E23" s="227"/>
      <c r="F23" s="227"/>
      <c r="G23" s="227"/>
      <c r="H23" s="227"/>
      <c r="I23" s="226"/>
      <c r="J23" s="226"/>
      <c r="K23" s="227"/>
      <c r="L23" s="227"/>
      <c r="M23" s="227"/>
      <c r="N23" s="227"/>
      <c r="O23" s="226"/>
      <c r="P23" s="226"/>
      <c r="Q23" s="227"/>
      <c r="R23" s="227"/>
      <c r="S23" s="227"/>
      <c r="T23" s="227"/>
      <c r="U23" s="226"/>
      <c r="V23" s="226"/>
      <c r="W23" s="228"/>
      <c r="X23" s="228"/>
      <c r="Y23" s="228"/>
      <c r="Z23" s="227"/>
      <c r="AA23" s="183"/>
      <c r="AB23" s="183"/>
      <c r="AC23" s="143"/>
      <c r="AD23" s="143"/>
      <c r="AE23" s="143"/>
      <c r="AF23" s="184"/>
      <c r="AG23" s="225"/>
      <c r="AH23" s="226"/>
      <c r="AI23" s="228"/>
      <c r="AJ23" s="228"/>
      <c r="AK23" s="228"/>
      <c r="AL23" s="228"/>
      <c r="AM23" s="3"/>
      <c r="AN23" s="3"/>
    </row>
    <row r="24" spans="1:40" ht="31.5" x14ac:dyDescent="0.2">
      <c r="A24" s="97" t="s">
        <v>237</v>
      </c>
      <c r="B24" s="97" t="s">
        <v>330</v>
      </c>
      <c r="C24" s="225">
        <v>0</v>
      </c>
      <c r="D24" s="226">
        <v>0</v>
      </c>
      <c r="E24" s="227">
        <v>0</v>
      </c>
      <c r="F24" s="227">
        <v>0</v>
      </c>
      <c r="G24" s="227">
        <v>0</v>
      </c>
      <c r="H24" s="227">
        <v>0</v>
      </c>
      <c r="I24" s="226">
        <v>0</v>
      </c>
      <c r="J24" s="226">
        <v>0</v>
      </c>
      <c r="K24" s="227">
        <v>0</v>
      </c>
      <c r="L24" s="227">
        <v>0</v>
      </c>
      <c r="M24" s="227">
        <v>0</v>
      </c>
      <c r="N24" s="227">
        <v>0</v>
      </c>
      <c r="O24" s="226">
        <v>0</v>
      </c>
      <c r="P24" s="226">
        <v>0</v>
      </c>
      <c r="Q24" s="227">
        <v>0</v>
      </c>
      <c r="R24" s="227">
        <v>0</v>
      </c>
      <c r="S24" s="227">
        <v>0</v>
      </c>
      <c r="T24" s="227">
        <v>0</v>
      </c>
      <c r="U24" s="226">
        <v>68</v>
      </c>
      <c r="V24" s="226">
        <v>65</v>
      </c>
      <c r="W24" s="228">
        <v>62</v>
      </c>
      <c r="X24" s="228">
        <v>62</v>
      </c>
      <c r="Y24" s="228">
        <v>62</v>
      </c>
      <c r="Z24" s="227">
        <v>62</v>
      </c>
      <c r="AA24" s="172">
        <f>(AG24*1000000)/U24/12</f>
        <v>34604.166666666664</v>
      </c>
      <c r="AB24" s="172">
        <f t="shared" ref="AB24:AF26" si="13">(AH24*1000000)/V24/12</f>
        <v>35252.564102564102</v>
      </c>
      <c r="AC24" s="173">
        <f t="shared" si="13"/>
        <v>36962.365591397851</v>
      </c>
      <c r="AD24" s="173">
        <f t="shared" si="13"/>
        <v>36983.870967741932</v>
      </c>
      <c r="AE24" s="173">
        <f t="shared" si="13"/>
        <v>37163.978494623654</v>
      </c>
      <c r="AF24" s="174">
        <f t="shared" si="13"/>
        <v>37220.430107526881</v>
      </c>
      <c r="AG24" s="226">
        <v>28.236999999999998</v>
      </c>
      <c r="AH24" s="226">
        <v>27.497</v>
      </c>
      <c r="AI24" s="247">
        <v>27.5</v>
      </c>
      <c r="AJ24" s="228">
        <v>27.515999999999998</v>
      </c>
      <c r="AK24" s="247">
        <v>27.65</v>
      </c>
      <c r="AL24" s="228">
        <v>27.692</v>
      </c>
      <c r="AM24" s="3"/>
      <c r="AN24" s="3"/>
    </row>
    <row r="25" spans="1:40" ht="31.5" x14ac:dyDescent="0.2">
      <c r="A25" s="99" t="s">
        <v>238</v>
      </c>
      <c r="B25" s="217" t="s">
        <v>330</v>
      </c>
      <c r="C25" s="229">
        <v>0</v>
      </c>
      <c r="D25" s="229">
        <v>0</v>
      </c>
      <c r="E25" s="230">
        <v>0</v>
      </c>
      <c r="F25" s="230">
        <v>0</v>
      </c>
      <c r="G25" s="230">
        <v>0</v>
      </c>
      <c r="H25" s="230">
        <v>0</v>
      </c>
      <c r="I25" s="229">
        <v>0</v>
      </c>
      <c r="J25" s="229">
        <v>0</v>
      </c>
      <c r="K25" s="230">
        <v>0</v>
      </c>
      <c r="L25" s="230">
        <v>0</v>
      </c>
      <c r="M25" s="230">
        <v>0</v>
      </c>
      <c r="N25" s="230">
        <v>0</v>
      </c>
      <c r="O25" s="229">
        <v>0</v>
      </c>
      <c r="P25" s="229">
        <v>0</v>
      </c>
      <c r="Q25" s="230">
        <v>0</v>
      </c>
      <c r="R25" s="230">
        <v>0</v>
      </c>
      <c r="S25" s="230">
        <v>0</v>
      </c>
      <c r="T25" s="230">
        <v>0</v>
      </c>
      <c r="U25" s="229">
        <v>22</v>
      </c>
      <c r="V25" s="229">
        <v>22</v>
      </c>
      <c r="W25" s="231">
        <v>22</v>
      </c>
      <c r="X25" s="231">
        <v>22</v>
      </c>
      <c r="Y25" s="231">
        <v>22</v>
      </c>
      <c r="Z25" s="230">
        <v>22</v>
      </c>
      <c r="AA25" s="147">
        <f>(AG25*1000000)/U25/12</f>
        <v>23598.484848484848</v>
      </c>
      <c r="AB25" s="147">
        <f t="shared" si="13"/>
        <v>23696.969696969696</v>
      </c>
      <c r="AC25" s="177">
        <f t="shared" si="13"/>
        <v>23750</v>
      </c>
      <c r="AD25" s="177">
        <f t="shared" si="13"/>
        <v>23780.303030303028</v>
      </c>
      <c r="AE25" s="177">
        <f t="shared" si="13"/>
        <v>23939.39393939394</v>
      </c>
      <c r="AF25" s="178">
        <f t="shared" si="13"/>
        <v>24280.303030303028</v>
      </c>
      <c r="AG25" s="255">
        <v>6.23</v>
      </c>
      <c r="AH25" s="255">
        <v>6.2560000000000002</v>
      </c>
      <c r="AI25" s="257">
        <v>6.27</v>
      </c>
      <c r="AJ25" s="231">
        <v>6.2779999999999996</v>
      </c>
      <c r="AK25" s="257">
        <v>6.32</v>
      </c>
      <c r="AL25" s="257">
        <v>6.41</v>
      </c>
      <c r="AM25" s="3"/>
      <c r="AN25" s="3"/>
    </row>
    <row r="26" spans="1:40" ht="15.75" x14ac:dyDescent="0.2">
      <c r="A26" s="103" t="s">
        <v>11</v>
      </c>
      <c r="B26" s="209"/>
      <c r="C26" s="253">
        <f>C28+C29</f>
        <v>0</v>
      </c>
      <c r="D26" s="253">
        <f t="shared" ref="D26:Z26" si="14">D28+D29</f>
        <v>0</v>
      </c>
      <c r="E26" s="253">
        <f t="shared" si="14"/>
        <v>0</v>
      </c>
      <c r="F26" s="253">
        <f t="shared" si="14"/>
        <v>0</v>
      </c>
      <c r="G26" s="253">
        <f t="shared" si="14"/>
        <v>0</v>
      </c>
      <c r="H26" s="253">
        <f t="shared" si="14"/>
        <v>0</v>
      </c>
      <c r="I26" s="253">
        <f t="shared" si="14"/>
        <v>0</v>
      </c>
      <c r="J26" s="253">
        <f t="shared" si="14"/>
        <v>0</v>
      </c>
      <c r="K26" s="253">
        <f t="shared" si="14"/>
        <v>0</v>
      </c>
      <c r="L26" s="253">
        <f t="shared" si="14"/>
        <v>0</v>
      </c>
      <c r="M26" s="253">
        <f t="shared" si="14"/>
        <v>0</v>
      </c>
      <c r="N26" s="253">
        <f t="shared" si="14"/>
        <v>0</v>
      </c>
      <c r="O26" s="253">
        <f t="shared" si="14"/>
        <v>0</v>
      </c>
      <c r="P26" s="253">
        <f t="shared" si="14"/>
        <v>0</v>
      </c>
      <c r="Q26" s="253">
        <f t="shared" si="14"/>
        <v>0</v>
      </c>
      <c r="R26" s="253">
        <f t="shared" si="14"/>
        <v>0</v>
      </c>
      <c r="S26" s="253">
        <f t="shared" si="14"/>
        <v>0</v>
      </c>
      <c r="T26" s="253">
        <f t="shared" si="14"/>
        <v>0</v>
      </c>
      <c r="U26" s="253">
        <f t="shared" si="14"/>
        <v>51</v>
      </c>
      <c r="V26" s="253">
        <f t="shared" si="14"/>
        <v>50</v>
      </c>
      <c r="W26" s="253">
        <f t="shared" si="14"/>
        <v>50</v>
      </c>
      <c r="X26" s="253">
        <f t="shared" si="14"/>
        <v>50</v>
      </c>
      <c r="Y26" s="253">
        <f t="shared" si="14"/>
        <v>50</v>
      </c>
      <c r="Z26" s="253">
        <f t="shared" si="14"/>
        <v>50</v>
      </c>
      <c r="AA26" s="153">
        <f>(AG26*1000000)/U26/12</f>
        <v>22330.065359477125</v>
      </c>
      <c r="AB26" s="153">
        <f t="shared" si="13"/>
        <v>18315</v>
      </c>
      <c r="AC26" s="153">
        <f t="shared" si="13"/>
        <v>18333.333333333332</v>
      </c>
      <c r="AD26" s="153">
        <f t="shared" si="13"/>
        <v>18500</v>
      </c>
      <c r="AE26" s="153">
        <f t="shared" si="13"/>
        <v>18583.333333333332</v>
      </c>
      <c r="AF26" s="136">
        <f t="shared" si="13"/>
        <v>18666.666666666668</v>
      </c>
      <c r="AG26" s="253">
        <f>AG28+AG29</f>
        <v>13.666</v>
      </c>
      <c r="AH26" s="253">
        <f t="shared" ref="AH26:AL26" si="15">AH28+AH29</f>
        <v>10.989000000000001</v>
      </c>
      <c r="AI26" s="232">
        <f t="shared" si="15"/>
        <v>11</v>
      </c>
      <c r="AJ26" s="232">
        <f t="shared" si="15"/>
        <v>11.1</v>
      </c>
      <c r="AK26" s="232">
        <f t="shared" si="15"/>
        <v>11.15</v>
      </c>
      <c r="AL26" s="232">
        <f t="shared" si="15"/>
        <v>11.2</v>
      </c>
      <c r="AM26" s="3"/>
      <c r="AN26" s="3"/>
    </row>
    <row r="27" spans="1:40" ht="15.75" x14ac:dyDescent="0.2">
      <c r="A27" s="105" t="s">
        <v>97</v>
      </c>
      <c r="B27" s="210"/>
      <c r="C27" s="225"/>
      <c r="D27" s="226"/>
      <c r="E27" s="227"/>
      <c r="F27" s="227"/>
      <c r="G27" s="227"/>
      <c r="H27" s="227"/>
      <c r="I27" s="226"/>
      <c r="J27" s="226"/>
      <c r="K27" s="227"/>
      <c r="L27" s="227"/>
      <c r="M27" s="227"/>
      <c r="N27" s="227"/>
      <c r="O27" s="226"/>
      <c r="P27" s="226"/>
      <c r="Q27" s="227"/>
      <c r="R27" s="227"/>
      <c r="S27" s="227"/>
      <c r="T27" s="227"/>
      <c r="U27" s="226"/>
      <c r="V27" s="226"/>
      <c r="W27" s="228"/>
      <c r="X27" s="228"/>
      <c r="Y27" s="228"/>
      <c r="Z27" s="223"/>
      <c r="AA27" s="167"/>
      <c r="AB27" s="167"/>
      <c r="AC27" s="168"/>
      <c r="AD27" s="168"/>
      <c r="AE27" s="168"/>
      <c r="AF27" s="169"/>
      <c r="AG27" s="225"/>
      <c r="AH27" s="226"/>
      <c r="AI27" s="228"/>
      <c r="AJ27" s="228"/>
      <c r="AK27" s="228"/>
      <c r="AL27" s="228"/>
      <c r="AM27" s="3"/>
      <c r="AN27" s="3"/>
    </row>
    <row r="28" spans="1:40" ht="15.75" x14ac:dyDescent="0.2">
      <c r="A28" s="97" t="s">
        <v>239</v>
      </c>
      <c r="B28" s="97" t="s">
        <v>330</v>
      </c>
      <c r="C28" s="225">
        <v>0</v>
      </c>
      <c r="D28" s="226">
        <v>0</v>
      </c>
      <c r="E28" s="227">
        <v>0</v>
      </c>
      <c r="F28" s="227">
        <v>0</v>
      </c>
      <c r="G28" s="227">
        <v>0</v>
      </c>
      <c r="H28" s="227">
        <v>0</v>
      </c>
      <c r="I28" s="226">
        <v>0</v>
      </c>
      <c r="J28" s="226">
        <v>0</v>
      </c>
      <c r="K28" s="227">
        <v>0</v>
      </c>
      <c r="L28" s="227">
        <v>0</v>
      </c>
      <c r="M28" s="227">
        <v>0</v>
      </c>
      <c r="N28" s="227">
        <v>0</v>
      </c>
      <c r="O28" s="226">
        <v>0</v>
      </c>
      <c r="P28" s="226">
        <v>0</v>
      </c>
      <c r="Q28" s="227">
        <v>0</v>
      </c>
      <c r="R28" s="227">
        <v>0</v>
      </c>
      <c r="S28" s="227">
        <v>0</v>
      </c>
      <c r="T28" s="227">
        <v>0</v>
      </c>
      <c r="U28" s="226">
        <v>51</v>
      </c>
      <c r="V28" s="226">
        <v>50</v>
      </c>
      <c r="W28" s="228">
        <v>50</v>
      </c>
      <c r="X28" s="228">
        <v>50</v>
      </c>
      <c r="Y28" s="228">
        <v>50</v>
      </c>
      <c r="Z28" s="227">
        <v>50</v>
      </c>
      <c r="AA28" s="172">
        <f>(AG28*1000000)/U28/12</f>
        <v>22330.065359477125</v>
      </c>
      <c r="AB28" s="172">
        <f>(AH28*1000000)/V28/12</f>
        <v>18315</v>
      </c>
      <c r="AC28" s="173">
        <f>(AI28*1000000)/W28/12</f>
        <v>18333.333333333332</v>
      </c>
      <c r="AD28" s="173">
        <f>(AJ28*1000000)/X28/12</f>
        <v>18500</v>
      </c>
      <c r="AE28" s="173">
        <f>(AK28*1000000)/Y28/12</f>
        <v>18583.333333333332</v>
      </c>
      <c r="AF28" s="174">
        <f t="shared" ref="AF28:AF89" si="16">(AL28*1000000)/Z28/12</f>
        <v>18666.666666666668</v>
      </c>
      <c r="AG28" s="226">
        <v>13.666</v>
      </c>
      <c r="AH28" s="226">
        <v>10.989000000000001</v>
      </c>
      <c r="AI28" s="247">
        <v>11</v>
      </c>
      <c r="AJ28" s="247">
        <v>11.1</v>
      </c>
      <c r="AK28" s="247">
        <v>11.15</v>
      </c>
      <c r="AL28" s="247">
        <v>11.2</v>
      </c>
      <c r="AM28" s="3"/>
      <c r="AN28" s="3"/>
    </row>
    <row r="29" spans="1:40" ht="15.75" x14ac:dyDescent="0.2">
      <c r="A29" s="99"/>
      <c r="B29" s="99"/>
      <c r="C29" s="229"/>
      <c r="D29" s="229"/>
      <c r="E29" s="230"/>
      <c r="F29" s="230"/>
      <c r="G29" s="230"/>
      <c r="H29" s="230"/>
      <c r="I29" s="229"/>
      <c r="J29" s="229"/>
      <c r="K29" s="230"/>
      <c r="L29" s="230"/>
      <c r="M29" s="230"/>
      <c r="N29" s="230"/>
      <c r="O29" s="229"/>
      <c r="P29" s="229"/>
      <c r="Q29" s="230"/>
      <c r="R29" s="230"/>
      <c r="S29" s="230"/>
      <c r="T29" s="230"/>
      <c r="U29" s="229"/>
      <c r="V29" s="229"/>
      <c r="W29" s="231"/>
      <c r="X29" s="231"/>
      <c r="Y29" s="231"/>
      <c r="Z29" s="230"/>
      <c r="AA29" s="147"/>
      <c r="AB29" s="147"/>
      <c r="AC29" s="177"/>
      <c r="AD29" s="177"/>
      <c r="AE29" s="177"/>
      <c r="AF29" s="178"/>
      <c r="AG29" s="256"/>
      <c r="AH29" s="229"/>
      <c r="AI29" s="231"/>
      <c r="AJ29" s="231"/>
      <c r="AK29" s="231"/>
      <c r="AL29" s="231"/>
      <c r="AM29" s="3"/>
      <c r="AN29" s="3"/>
    </row>
    <row r="30" spans="1:40" ht="15.75" x14ac:dyDescent="0.2">
      <c r="A30" s="103" t="s">
        <v>12</v>
      </c>
      <c r="B30" s="209"/>
      <c r="C30" s="253">
        <f>C32+C33+C34</f>
        <v>0</v>
      </c>
      <c r="D30" s="253">
        <f t="shared" ref="D30:Z30" si="17">D32+D33+D34</f>
        <v>0</v>
      </c>
      <c r="E30" s="253">
        <f t="shared" si="17"/>
        <v>0</v>
      </c>
      <c r="F30" s="253">
        <f t="shared" si="17"/>
        <v>0</v>
      </c>
      <c r="G30" s="253">
        <f t="shared" si="17"/>
        <v>0</v>
      </c>
      <c r="H30" s="253">
        <f t="shared" si="17"/>
        <v>0</v>
      </c>
      <c r="I30" s="253">
        <f t="shared" si="17"/>
        <v>0</v>
      </c>
      <c r="J30" s="253">
        <f t="shared" si="17"/>
        <v>0</v>
      </c>
      <c r="K30" s="253">
        <f t="shared" si="17"/>
        <v>0</v>
      </c>
      <c r="L30" s="253">
        <f t="shared" si="17"/>
        <v>0</v>
      </c>
      <c r="M30" s="253">
        <f t="shared" si="17"/>
        <v>0</v>
      </c>
      <c r="N30" s="253">
        <f t="shared" si="17"/>
        <v>0</v>
      </c>
      <c r="O30" s="253">
        <f t="shared" si="17"/>
        <v>0</v>
      </c>
      <c r="P30" s="253">
        <f t="shared" si="17"/>
        <v>0</v>
      </c>
      <c r="Q30" s="253">
        <f t="shared" si="17"/>
        <v>0</v>
      </c>
      <c r="R30" s="253">
        <f t="shared" si="17"/>
        <v>0</v>
      </c>
      <c r="S30" s="253">
        <f t="shared" si="17"/>
        <v>0</v>
      </c>
      <c r="T30" s="253">
        <f t="shared" si="17"/>
        <v>0</v>
      </c>
      <c r="U30" s="253">
        <f t="shared" si="17"/>
        <v>378</v>
      </c>
      <c r="V30" s="253">
        <f t="shared" si="17"/>
        <v>367</v>
      </c>
      <c r="W30" s="253">
        <f t="shared" si="17"/>
        <v>359</v>
      </c>
      <c r="X30" s="253">
        <f t="shared" si="17"/>
        <v>359</v>
      </c>
      <c r="Y30" s="253">
        <f t="shared" si="17"/>
        <v>359</v>
      </c>
      <c r="Z30" s="253">
        <f t="shared" si="17"/>
        <v>359</v>
      </c>
      <c r="AA30" s="153">
        <f>(AG30*1000000)/U30/12</f>
        <v>22303.791887125219</v>
      </c>
      <c r="AB30" s="153">
        <f>(AH30*1000000)/V30/12</f>
        <v>22683.242506811988</v>
      </c>
      <c r="AC30" s="153">
        <f>(AI30*1000000)/W30/12</f>
        <v>22807.33519034355</v>
      </c>
      <c r="AD30" s="153">
        <f>(AJ30*1000000)/X30/12</f>
        <v>22866.759517177343</v>
      </c>
      <c r="AE30" s="153">
        <f>(AK30*1000000)/Y30/12</f>
        <v>22920.612813370473</v>
      </c>
      <c r="AF30" s="136">
        <f t="shared" si="16"/>
        <v>22957.288765088208</v>
      </c>
      <c r="AG30" s="232">
        <f>AG32+AG33+AG34</f>
        <v>101.16999999999999</v>
      </c>
      <c r="AH30" s="232">
        <f t="shared" ref="AH30:AL30" si="18">AH32+AH33+AH34</f>
        <v>99.896999999999991</v>
      </c>
      <c r="AI30" s="232">
        <f t="shared" si="18"/>
        <v>98.254000000000005</v>
      </c>
      <c r="AJ30" s="232">
        <f t="shared" si="18"/>
        <v>98.509999999999991</v>
      </c>
      <c r="AK30" s="232">
        <f t="shared" si="18"/>
        <v>98.74199999999999</v>
      </c>
      <c r="AL30" s="232">
        <f t="shared" si="18"/>
        <v>98.9</v>
      </c>
      <c r="AM30" s="3"/>
      <c r="AN30" s="3"/>
    </row>
    <row r="31" spans="1:40" ht="15.75" x14ac:dyDescent="0.2">
      <c r="A31" s="105" t="s">
        <v>97</v>
      </c>
      <c r="B31" s="210"/>
      <c r="C31" s="225"/>
      <c r="D31" s="226"/>
      <c r="E31" s="227"/>
      <c r="F31" s="227"/>
      <c r="G31" s="227"/>
      <c r="H31" s="227"/>
      <c r="I31" s="226"/>
      <c r="J31" s="226"/>
      <c r="K31" s="227"/>
      <c r="L31" s="227"/>
      <c r="M31" s="227"/>
      <c r="N31" s="227"/>
      <c r="O31" s="226"/>
      <c r="P31" s="226"/>
      <c r="Q31" s="227"/>
      <c r="R31" s="227"/>
      <c r="S31" s="227"/>
      <c r="T31" s="227"/>
      <c r="U31" s="226"/>
      <c r="V31" s="226"/>
      <c r="W31" s="228"/>
      <c r="X31" s="228"/>
      <c r="Y31" s="228"/>
      <c r="Z31" s="227"/>
      <c r="AA31" s="156"/>
      <c r="AB31" s="156"/>
      <c r="AC31" s="157"/>
      <c r="AD31" s="157"/>
      <c r="AE31" s="157"/>
      <c r="AF31" s="158"/>
      <c r="AG31" s="225"/>
      <c r="AH31" s="226"/>
      <c r="AI31" s="228"/>
      <c r="AJ31" s="228"/>
      <c r="AK31" s="228"/>
      <c r="AL31" s="228"/>
      <c r="AM31" s="3"/>
      <c r="AN31" s="3"/>
    </row>
    <row r="32" spans="1:40" ht="15.75" x14ac:dyDescent="0.2">
      <c r="A32" s="185" t="s">
        <v>240</v>
      </c>
      <c r="B32" s="97" t="s">
        <v>330</v>
      </c>
      <c r="C32" s="225">
        <v>0</v>
      </c>
      <c r="D32" s="226">
        <v>0</v>
      </c>
      <c r="E32" s="227">
        <v>0</v>
      </c>
      <c r="F32" s="227">
        <v>0</v>
      </c>
      <c r="G32" s="227">
        <v>0</v>
      </c>
      <c r="H32" s="227">
        <v>0</v>
      </c>
      <c r="I32" s="226">
        <v>0</v>
      </c>
      <c r="J32" s="226">
        <v>0</v>
      </c>
      <c r="K32" s="227">
        <v>0</v>
      </c>
      <c r="L32" s="227">
        <v>0</v>
      </c>
      <c r="M32" s="227">
        <v>0</v>
      </c>
      <c r="N32" s="227">
        <v>0</v>
      </c>
      <c r="O32" s="226">
        <v>0</v>
      </c>
      <c r="P32" s="226">
        <v>0</v>
      </c>
      <c r="Q32" s="227">
        <v>0</v>
      </c>
      <c r="R32" s="227">
        <v>0</v>
      </c>
      <c r="S32" s="227">
        <v>0</v>
      </c>
      <c r="T32" s="227">
        <v>0</v>
      </c>
      <c r="U32" s="226">
        <v>122</v>
      </c>
      <c r="V32" s="226">
        <v>123</v>
      </c>
      <c r="W32" s="228">
        <v>121</v>
      </c>
      <c r="X32" s="228">
        <v>121</v>
      </c>
      <c r="Y32" s="228">
        <v>121</v>
      </c>
      <c r="Z32" s="227">
        <v>121</v>
      </c>
      <c r="AA32" s="156">
        <f t="shared" ref="AA32:AE35" si="19">(AG32*1000000)/U32/12</f>
        <v>13325.819672131147</v>
      </c>
      <c r="AB32" s="156">
        <f t="shared" si="19"/>
        <v>14163.279132791327</v>
      </c>
      <c r="AC32" s="157">
        <f t="shared" si="19"/>
        <v>14397.382920110193</v>
      </c>
      <c r="AD32" s="157">
        <f t="shared" si="19"/>
        <v>14469.69696969697</v>
      </c>
      <c r="AE32" s="157">
        <f t="shared" si="19"/>
        <v>14531.68044077135</v>
      </c>
      <c r="AF32" s="158">
        <f t="shared" si="16"/>
        <v>14566.115702479337</v>
      </c>
      <c r="AG32" s="226">
        <v>19.509</v>
      </c>
      <c r="AH32" s="226">
        <v>20.905000000000001</v>
      </c>
      <c r="AI32" s="228">
        <v>20.905000000000001</v>
      </c>
      <c r="AJ32" s="247">
        <v>21.01</v>
      </c>
      <c r="AK32" s="247">
        <v>21.1</v>
      </c>
      <c r="AL32" s="247">
        <v>21.15</v>
      </c>
      <c r="AM32" s="3"/>
      <c r="AN32" s="3"/>
    </row>
    <row r="33" spans="1:40" ht="15.75" x14ac:dyDescent="0.2">
      <c r="A33" s="185" t="s">
        <v>241</v>
      </c>
      <c r="B33" s="97" t="s">
        <v>330</v>
      </c>
      <c r="C33" s="225">
        <v>0</v>
      </c>
      <c r="D33" s="226">
        <v>0</v>
      </c>
      <c r="E33" s="227">
        <v>0</v>
      </c>
      <c r="F33" s="227">
        <v>0</v>
      </c>
      <c r="G33" s="227">
        <v>0</v>
      </c>
      <c r="H33" s="227">
        <v>0</v>
      </c>
      <c r="I33" s="226">
        <v>0</v>
      </c>
      <c r="J33" s="226">
        <v>0</v>
      </c>
      <c r="K33" s="227">
        <v>0</v>
      </c>
      <c r="L33" s="227">
        <v>0</v>
      </c>
      <c r="M33" s="227">
        <v>0</v>
      </c>
      <c r="N33" s="227">
        <v>0</v>
      </c>
      <c r="O33" s="226">
        <v>0</v>
      </c>
      <c r="P33" s="226">
        <v>0</v>
      </c>
      <c r="Q33" s="227">
        <v>0</v>
      </c>
      <c r="R33" s="227">
        <v>0</v>
      </c>
      <c r="S33" s="227">
        <v>0</v>
      </c>
      <c r="T33" s="227">
        <v>0</v>
      </c>
      <c r="U33" s="226">
        <v>32</v>
      </c>
      <c r="V33" s="226">
        <v>20</v>
      </c>
      <c r="W33" s="228">
        <v>14</v>
      </c>
      <c r="X33" s="228">
        <v>14</v>
      </c>
      <c r="Y33" s="228">
        <v>14</v>
      </c>
      <c r="Z33" s="227">
        <v>14</v>
      </c>
      <c r="AA33" s="156">
        <f t="shared" si="19"/>
        <v>23309.895833333332</v>
      </c>
      <c r="AB33" s="156">
        <f t="shared" si="19"/>
        <v>25054.166666666668</v>
      </c>
      <c r="AC33" s="157">
        <f t="shared" si="19"/>
        <v>25886.904761904763</v>
      </c>
      <c r="AD33" s="157">
        <f t="shared" si="19"/>
        <v>26190.476190476187</v>
      </c>
      <c r="AE33" s="157">
        <f t="shared" si="19"/>
        <v>26500</v>
      </c>
      <c r="AF33" s="158">
        <f t="shared" si="16"/>
        <v>26785.714285714286</v>
      </c>
      <c r="AG33" s="226">
        <v>8.9510000000000005</v>
      </c>
      <c r="AH33" s="226">
        <v>6.0129999999999999</v>
      </c>
      <c r="AI33" s="228">
        <v>4.3490000000000002</v>
      </c>
      <c r="AJ33" s="247">
        <v>4.4000000000000004</v>
      </c>
      <c r="AK33" s="228">
        <v>4.452</v>
      </c>
      <c r="AL33" s="247">
        <v>4.5</v>
      </c>
      <c r="AM33" s="3"/>
      <c r="AN33" s="3"/>
    </row>
    <row r="34" spans="1:40" ht="15.75" x14ac:dyDescent="0.2">
      <c r="A34" s="99" t="s">
        <v>242</v>
      </c>
      <c r="B34" s="217" t="s">
        <v>330</v>
      </c>
      <c r="C34" s="229">
        <v>0</v>
      </c>
      <c r="D34" s="229">
        <v>0</v>
      </c>
      <c r="E34" s="230">
        <v>0</v>
      </c>
      <c r="F34" s="230">
        <v>0</v>
      </c>
      <c r="G34" s="230">
        <v>0</v>
      </c>
      <c r="H34" s="230">
        <v>0</v>
      </c>
      <c r="I34" s="229">
        <v>0</v>
      </c>
      <c r="J34" s="229">
        <v>0</v>
      </c>
      <c r="K34" s="230">
        <v>0</v>
      </c>
      <c r="L34" s="230">
        <v>0</v>
      </c>
      <c r="M34" s="230">
        <v>0</v>
      </c>
      <c r="N34" s="230">
        <v>0</v>
      </c>
      <c r="O34" s="229">
        <v>0</v>
      </c>
      <c r="P34" s="229">
        <v>0</v>
      </c>
      <c r="Q34" s="230">
        <v>0</v>
      </c>
      <c r="R34" s="230">
        <v>0</v>
      </c>
      <c r="S34" s="230">
        <v>0</v>
      </c>
      <c r="T34" s="230">
        <v>0</v>
      </c>
      <c r="U34" s="229">
        <v>224</v>
      </c>
      <c r="V34" s="229">
        <v>224</v>
      </c>
      <c r="W34" s="231">
        <v>224</v>
      </c>
      <c r="X34" s="231">
        <v>224</v>
      </c>
      <c r="Y34" s="231">
        <v>224</v>
      </c>
      <c r="Z34" s="230">
        <v>224</v>
      </c>
      <c r="AA34" s="156">
        <f t="shared" si="19"/>
        <v>27049.851190476187</v>
      </c>
      <c r="AB34" s="147">
        <f t="shared" si="19"/>
        <v>27149.925595238095</v>
      </c>
      <c r="AC34" s="177">
        <f t="shared" si="19"/>
        <v>27157.738095238095</v>
      </c>
      <c r="AD34" s="177">
        <f t="shared" si="19"/>
        <v>27194.940476190477</v>
      </c>
      <c r="AE34" s="177">
        <f t="shared" si="19"/>
        <v>27228.422619047618</v>
      </c>
      <c r="AF34" s="178">
        <f t="shared" si="16"/>
        <v>27250.74404761905</v>
      </c>
      <c r="AG34" s="255">
        <v>72.709999999999994</v>
      </c>
      <c r="AH34" s="255">
        <v>72.978999999999999</v>
      </c>
      <c r="AI34" s="257">
        <v>73</v>
      </c>
      <c r="AJ34" s="257">
        <v>73.099999999999994</v>
      </c>
      <c r="AK34" s="257">
        <v>73.19</v>
      </c>
      <c r="AL34" s="257">
        <v>73.25</v>
      </c>
      <c r="AM34" s="3"/>
      <c r="AN34" s="3"/>
    </row>
    <row r="35" spans="1:40" ht="15.75" x14ac:dyDescent="0.2">
      <c r="A35" s="103" t="s">
        <v>13</v>
      </c>
      <c r="B35" s="209"/>
      <c r="C35" s="151">
        <f>C37+C38+C39+C40+C41+C42+C43+C44</f>
        <v>350.52599999999995</v>
      </c>
      <c r="D35" s="151">
        <f t="shared" ref="D35:Z35" si="20">D37+D38+D39+D40+D41+D42+D43+D44</f>
        <v>364.024</v>
      </c>
      <c r="E35" s="151">
        <f t="shared" si="20"/>
        <v>308.62799999999999</v>
      </c>
      <c r="F35" s="151">
        <f t="shared" si="20"/>
        <v>306.786</v>
      </c>
      <c r="G35" s="151">
        <f t="shared" si="20"/>
        <v>346.70400000000001</v>
      </c>
      <c r="H35" s="151">
        <f t="shared" si="20"/>
        <v>401.59399999999999</v>
      </c>
      <c r="I35" s="151">
        <f t="shared" si="20"/>
        <v>350.52599999999995</v>
      </c>
      <c r="J35" s="151">
        <f t="shared" si="20"/>
        <v>364.024</v>
      </c>
      <c r="K35" s="151">
        <f t="shared" si="20"/>
        <v>308.62799999999999</v>
      </c>
      <c r="L35" s="151">
        <f t="shared" si="20"/>
        <v>306.786</v>
      </c>
      <c r="M35" s="151">
        <f t="shared" si="20"/>
        <v>346.70400000000001</v>
      </c>
      <c r="N35" s="151">
        <f t="shared" si="20"/>
        <v>401.59399999999999</v>
      </c>
      <c r="O35" s="151">
        <f t="shared" si="20"/>
        <v>106.854</v>
      </c>
      <c r="P35" s="151">
        <f t="shared" si="20"/>
        <v>84.411000000000001</v>
      </c>
      <c r="Q35" s="151">
        <f t="shared" si="20"/>
        <v>38.480000000000004</v>
      </c>
      <c r="R35" s="151">
        <f t="shared" si="20"/>
        <v>37.840000000000003</v>
      </c>
      <c r="S35" s="151">
        <f t="shared" si="20"/>
        <v>58.300000000000004</v>
      </c>
      <c r="T35" s="151">
        <f t="shared" si="20"/>
        <v>78.944999999999993</v>
      </c>
      <c r="U35" s="152">
        <f t="shared" si="20"/>
        <v>568</v>
      </c>
      <c r="V35" s="152">
        <f t="shared" si="20"/>
        <v>437</v>
      </c>
      <c r="W35" s="152">
        <f t="shared" si="20"/>
        <v>469</v>
      </c>
      <c r="X35" s="152">
        <f t="shared" si="20"/>
        <v>461</v>
      </c>
      <c r="Y35" s="152">
        <f t="shared" si="20"/>
        <v>460</v>
      </c>
      <c r="Z35" s="152">
        <f t="shared" si="20"/>
        <v>458</v>
      </c>
      <c r="AA35" s="153">
        <f t="shared" si="19"/>
        <v>13467.723004694833</v>
      </c>
      <c r="AB35" s="153">
        <f t="shared" si="19"/>
        <v>18182.684973302821</v>
      </c>
      <c r="AC35" s="153">
        <f t="shared" si="19"/>
        <v>15122.423596304194</v>
      </c>
      <c r="AD35" s="153">
        <f t="shared" si="19"/>
        <v>15493.311641359365</v>
      </c>
      <c r="AE35" s="153">
        <f t="shared" si="19"/>
        <v>16089.49275362319</v>
      </c>
      <c r="AF35" s="136">
        <f t="shared" si="16"/>
        <v>16624.090247452696</v>
      </c>
      <c r="AG35" s="232">
        <f>AG37+AG38+AG39+AG40+AG41+AG42+AG43+AG44</f>
        <v>91.795999999999992</v>
      </c>
      <c r="AH35" s="232">
        <f t="shared" ref="AH35:AL35" si="21">AH37+AH38+AH39+AH40+AH41+AH42+AH43+AH44</f>
        <v>95.35</v>
      </c>
      <c r="AI35" s="232">
        <f t="shared" si="21"/>
        <v>85.108999999999995</v>
      </c>
      <c r="AJ35" s="232">
        <f t="shared" si="21"/>
        <v>85.709000000000003</v>
      </c>
      <c r="AK35" s="232">
        <f t="shared" si="21"/>
        <v>88.814000000000007</v>
      </c>
      <c r="AL35" s="232">
        <f t="shared" si="21"/>
        <v>91.366000000000014</v>
      </c>
      <c r="AM35" s="3"/>
      <c r="AN35" s="3"/>
    </row>
    <row r="36" spans="1:40" ht="15.75" x14ac:dyDescent="0.2">
      <c r="A36" s="105" t="s">
        <v>97</v>
      </c>
      <c r="B36" s="210"/>
      <c r="C36" s="139"/>
      <c r="D36" s="140"/>
      <c r="E36" s="26"/>
      <c r="F36" s="26"/>
      <c r="G36" s="26"/>
      <c r="H36" s="26"/>
      <c r="I36" s="140"/>
      <c r="J36" s="140"/>
      <c r="K36" s="26"/>
      <c r="L36" s="26"/>
      <c r="M36" s="26"/>
      <c r="N36" s="26"/>
      <c r="O36" s="140"/>
      <c r="P36" s="140"/>
      <c r="Q36" s="26"/>
      <c r="R36" s="26"/>
      <c r="S36" s="26"/>
      <c r="T36" s="26"/>
      <c r="U36" s="140"/>
      <c r="V36" s="140"/>
      <c r="W36" s="27"/>
      <c r="X36" s="27"/>
      <c r="Y36" s="27"/>
      <c r="Z36" s="26"/>
      <c r="AA36" s="156"/>
      <c r="AB36" s="156"/>
      <c r="AC36" s="157"/>
      <c r="AD36" s="157"/>
      <c r="AE36" s="157"/>
      <c r="AF36" s="174"/>
      <c r="AG36" s="139"/>
      <c r="AH36" s="140"/>
      <c r="AI36" s="27"/>
      <c r="AJ36" s="27"/>
      <c r="AK36" s="27"/>
      <c r="AL36" s="27"/>
      <c r="AM36" s="3"/>
      <c r="AN36" s="3"/>
    </row>
    <row r="37" spans="1:40" ht="15.75" x14ac:dyDescent="0.2">
      <c r="A37" s="97" t="s">
        <v>243</v>
      </c>
      <c r="B37" s="97" t="s">
        <v>338</v>
      </c>
      <c r="C37" s="226">
        <v>87.138999999999996</v>
      </c>
      <c r="D37" s="237">
        <v>90.12</v>
      </c>
      <c r="E37" s="236">
        <v>87.11</v>
      </c>
      <c r="F37" s="236">
        <v>84.212999999999994</v>
      </c>
      <c r="G37" s="236">
        <v>92.5</v>
      </c>
      <c r="H37" s="236">
        <v>92.8</v>
      </c>
      <c r="I37" s="226">
        <v>87.138999999999996</v>
      </c>
      <c r="J37" s="237">
        <v>90.12</v>
      </c>
      <c r="K37" s="236">
        <v>87.11</v>
      </c>
      <c r="L37" s="236">
        <v>84.212999999999994</v>
      </c>
      <c r="M37" s="236">
        <v>92.5</v>
      </c>
      <c r="N37" s="236">
        <v>92.8</v>
      </c>
      <c r="O37" s="237">
        <v>27.53</v>
      </c>
      <c r="P37" s="237">
        <v>17.256</v>
      </c>
      <c r="Q37" s="236">
        <v>14.2</v>
      </c>
      <c r="R37" s="236">
        <v>12.64</v>
      </c>
      <c r="S37" s="236">
        <v>13.1</v>
      </c>
      <c r="T37" s="236">
        <v>12.8</v>
      </c>
      <c r="U37" s="226">
        <v>153</v>
      </c>
      <c r="V37" s="226">
        <v>143</v>
      </c>
      <c r="W37" s="228">
        <v>142</v>
      </c>
      <c r="X37" s="228">
        <v>140</v>
      </c>
      <c r="Y37" s="228">
        <v>140</v>
      </c>
      <c r="Z37" s="227">
        <v>138</v>
      </c>
      <c r="AA37" s="156">
        <f t="shared" ref="AA37:AF43" si="22">(AG37*1000000)/U37/12</f>
        <v>12875.816993464052</v>
      </c>
      <c r="AB37" s="156">
        <f t="shared" si="22"/>
        <v>15571.678321678322</v>
      </c>
      <c r="AC37" s="157">
        <f t="shared" si="22"/>
        <v>14944.248826291079</v>
      </c>
      <c r="AD37" s="157">
        <f t="shared" si="22"/>
        <v>15000</v>
      </c>
      <c r="AE37" s="157">
        <f t="shared" si="22"/>
        <v>15952.380952380952</v>
      </c>
      <c r="AF37" s="158">
        <f t="shared" si="22"/>
        <v>16364.734299516909</v>
      </c>
      <c r="AG37" s="237">
        <v>23.64</v>
      </c>
      <c r="AH37" s="237">
        <v>26.721</v>
      </c>
      <c r="AI37" s="247">
        <v>25.465</v>
      </c>
      <c r="AJ37" s="247">
        <v>25.2</v>
      </c>
      <c r="AK37" s="247">
        <v>26.8</v>
      </c>
      <c r="AL37" s="247">
        <v>27.1</v>
      </c>
      <c r="AM37" s="3"/>
      <c r="AN37" s="3"/>
    </row>
    <row r="38" spans="1:40" ht="15.75" x14ac:dyDescent="0.2">
      <c r="A38" s="97" t="s">
        <v>244</v>
      </c>
      <c r="B38" s="97" t="s">
        <v>330</v>
      </c>
      <c r="C38" s="226">
        <v>0</v>
      </c>
      <c r="D38" s="226">
        <v>0</v>
      </c>
      <c r="E38" s="227">
        <v>0</v>
      </c>
      <c r="F38" s="227">
        <v>0</v>
      </c>
      <c r="G38" s="227">
        <v>0</v>
      </c>
      <c r="H38" s="227">
        <v>0</v>
      </c>
      <c r="I38" s="226">
        <v>0</v>
      </c>
      <c r="J38" s="226">
        <v>0</v>
      </c>
      <c r="K38" s="227">
        <v>0</v>
      </c>
      <c r="L38" s="227">
        <v>0</v>
      </c>
      <c r="M38" s="227">
        <v>0</v>
      </c>
      <c r="N38" s="227">
        <v>0</v>
      </c>
      <c r="O38" s="226">
        <v>0</v>
      </c>
      <c r="P38" s="226">
        <v>0</v>
      </c>
      <c r="Q38" s="227">
        <v>0</v>
      </c>
      <c r="R38" s="227">
        <v>0</v>
      </c>
      <c r="S38" s="227">
        <v>0</v>
      </c>
      <c r="T38" s="227">
        <v>0</v>
      </c>
      <c r="U38" s="226">
        <v>38</v>
      </c>
      <c r="V38" s="226">
        <v>38</v>
      </c>
      <c r="W38" s="228">
        <v>38</v>
      </c>
      <c r="X38" s="228">
        <v>38</v>
      </c>
      <c r="Y38" s="228">
        <v>38</v>
      </c>
      <c r="Z38" s="227">
        <v>38</v>
      </c>
      <c r="AA38" s="167">
        <f t="shared" si="22"/>
        <v>12149.122807017544</v>
      </c>
      <c r="AB38" s="167">
        <f t="shared" si="22"/>
        <v>12289.473684210527</v>
      </c>
      <c r="AC38" s="168">
        <f t="shared" si="22"/>
        <v>12500</v>
      </c>
      <c r="AD38" s="168">
        <f t="shared" si="22"/>
        <v>12719.298245614036</v>
      </c>
      <c r="AE38" s="168">
        <f t="shared" si="22"/>
        <v>12938.596491228071</v>
      </c>
      <c r="AF38" s="169">
        <f t="shared" si="22"/>
        <v>13157.894736842105</v>
      </c>
      <c r="AG38" s="237">
        <v>5.54</v>
      </c>
      <c r="AH38" s="237">
        <v>5.6040000000000001</v>
      </c>
      <c r="AI38" s="247">
        <v>5.7</v>
      </c>
      <c r="AJ38" s="247">
        <v>5.8</v>
      </c>
      <c r="AK38" s="247">
        <v>5.9</v>
      </c>
      <c r="AL38" s="247">
        <v>6</v>
      </c>
      <c r="AM38" s="3"/>
      <c r="AN38" s="3"/>
    </row>
    <row r="39" spans="1:40" ht="15.75" x14ac:dyDescent="0.2">
      <c r="A39" s="97" t="s">
        <v>245</v>
      </c>
      <c r="B39" s="97" t="s">
        <v>330</v>
      </c>
      <c r="C39" s="226">
        <v>0</v>
      </c>
      <c r="D39" s="226">
        <v>0</v>
      </c>
      <c r="E39" s="227">
        <v>0</v>
      </c>
      <c r="F39" s="227">
        <v>0</v>
      </c>
      <c r="G39" s="227">
        <v>0</v>
      </c>
      <c r="H39" s="227">
        <v>0</v>
      </c>
      <c r="I39" s="226">
        <v>0</v>
      </c>
      <c r="J39" s="226">
        <v>0</v>
      </c>
      <c r="K39" s="227">
        <v>0</v>
      </c>
      <c r="L39" s="227">
        <v>0</v>
      </c>
      <c r="M39" s="227">
        <v>0</v>
      </c>
      <c r="N39" s="227">
        <v>0</v>
      </c>
      <c r="O39" s="226">
        <v>0</v>
      </c>
      <c r="P39" s="226">
        <v>0</v>
      </c>
      <c r="Q39" s="227">
        <v>0</v>
      </c>
      <c r="R39" s="227">
        <v>0</v>
      </c>
      <c r="S39" s="227">
        <v>0</v>
      </c>
      <c r="T39" s="227">
        <v>0</v>
      </c>
      <c r="U39" s="226">
        <v>4</v>
      </c>
      <c r="V39" s="226">
        <v>4</v>
      </c>
      <c r="W39" s="228">
        <v>4</v>
      </c>
      <c r="X39" s="228">
        <v>4</v>
      </c>
      <c r="Y39" s="228">
        <v>4</v>
      </c>
      <c r="Z39" s="227">
        <v>4</v>
      </c>
      <c r="AA39" s="172">
        <f t="shared" si="22"/>
        <v>12416.666666666666</v>
      </c>
      <c r="AB39" s="172">
        <f t="shared" si="22"/>
        <v>12895.833333333334</v>
      </c>
      <c r="AC39" s="173">
        <f t="shared" si="22"/>
        <v>13229.166666666666</v>
      </c>
      <c r="AD39" s="173">
        <f t="shared" si="22"/>
        <v>13541.666666666666</v>
      </c>
      <c r="AE39" s="173">
        <f t="shared" si="22"/>
        <v>14270.833333333334</v>
      </c>
      <c r="AF39" s="174">
        <f t="shared" si="22"/>
        <v>14583.333333333334</v>
      </c>
      <c r="AG39" s="226">
        <v>0.59599999999999997</v>
      </c>
      <c r="AH39" s="226">
        <v>0.61899999999999999</v>
      </c>
      <c r="AI39" s="228">
        <v>0.63500000000000001</v>
      </c>
      <c r="AJ39" s="247">
        <v>0.65</v>
      </c>
      <c r="AK39" s="228">
        <v>0.68500000000000005</v>
      </c>
      <c r="AL39" s="247">
        <v>0.7</v>
      </c>
      <c r="AM39" s="3"/>
      <c r="AN39" s="3"/>
    </row>
    <row r="40" spans="1:40" ht="47.25" x14ac:dyDescent="0.2">
      <c r="A40" s="97" t="s">
        <v>246</v>
      </c>
      <c r="B40" s="97" t="s">
        <v>330</v>
      </c>
      <c r="C40" s="226">
        <v>0</v>
      </c>
      <c r="D40" s="226">
        <v>0</v>
      </c>
      <c r="E40" s="227">
        <v>0</v>
      </c>
      <c r="F40" s="227">
        <v>0</v>
      </c>
      <c r="G40" s="227">
        <v>0</v>
      </c>
      <c r="H40" s="227">
        <v>0</v>
      </c>
      <c r="I40" s="226">
        <v>0</v>
      </c>
      <c r="J40" s="226">
        <v>0</v>
      </c>
      <c r="K40" s="227">
        <v>0</v>
      </c>
      <c r="L40" s="227">
        <v>0</v>
      </c>
      <c r="M40" s="227">
        <v>0</v>
      </c>
      <c r="N40" s="227">
        <v>0</v>
      </c>
      <c r="O40" s="226">
        <v>0</v>
      </c>
      <c r="P40" s="226">
        <v>0</v>
      </c>
      <c r="Q40" s="227">
        <v>0</v>
      </c>
      <c r="R40" s="227">
        <v>0</v>
      </c>
      <c r="S40" s="227">
        <v>0</v>
      </c>
      <c r="T40" s="227">
        <v>0</v>
      </c>
      <c r="U40" s="226">
        <v>6</v>
      </c>
      <c r="V40" s="226">
        <v>7</v>
      </c>
      <c r="W40" s="228">
        <v>6</v>
      </c>
      <c r="X40" s="228">
        <v>6</v>
      </c>
      <c r="Y40" s="228">
        <v>6</v>
      </c>
      <c r="Z40" s="227">
        <v>6</v>
      </c>
      <c r="AA40" s="172">
        <f t="shared" si="22"/>
        <v>8791.6666666666661</v>
      </c>
      <c r="AB40" s="172">
        <f t="shared" si="22"/>
        <v>7154.7619047619046</v>
      </c>
      <c r="AC40" s="173">
        <f t="shared" si="22"/>
        <v>9138.8888888888887</v>
      </c>
      <c r="AD40" s="173">
        <f t="shared" si="22"/>
        <v>9444.4444444444434</v>
      </c>
      <c r="AE40" s="173">
        <f t="shared" si="22"/>
        <v>9694.4444444444434</v>
      </c>
      <c r="AF40" s="174">
        <f t="shared" si="22"/>
        <v>9722.2222222222226</v>
      </c>
      <c r="AG40" s="226">
        <v>0.63300000000000001</v>
      </c>
      <c r="AH40" s="226">
        <v>0.60099999999999998</v>
      </c>
      <c r="AI40" s="228">
        <v>0.65800000000000003</v>
      </c>
      <c r="AJ40" s="247">
        <v>0.68</v>
      </c>
      <c r="AK40" s="228">
        <v>0.69799999999999995</v>
      </c>
      <c r="AL40" s="247">
        <v>0.7</v>
      </c>
      <c r="AM40" s="3"/>
      <c r="AN40" s="3"/>
    </row>
    <row r="41" spans="1:40" ht="31.5" x14ac:dyDescent="0.2">
      <c r="A41" s="97" t="s">
        <v>247</v>
      </c>
      <c r="B41" s="97" t="s">
        <v>330</v>
      </c>
      <c r="C41" s="226">
        <v>5.5289999999999999</v>
      </c>
      <c r="D41" s="226">
        <v>6.5259999999999998</v>
      </c>
      <c r="E41" s="227">
        <v>6.6479999999999997</v>
      </c>
      <c r="F41" s="236">
        <v>7.0730000000000004</v>
      </c>
      <c r="G41" s="236">
        <v>7.5039999999999996</v>
      </c>
      <c r="H41" s="236">
        <v>7.8940000000000001</v>
      </c>
      <c r="I41" s="226">
        <v>5.5289999999999999</v>
      </c>
      <c r="J41" s="226">
        <v>6.5259999999999998</v>
      </c>
      <c r="K41" s="227">
        <v>6.6479999999999997</v>
      </c>
      <c r="L41" s="236">
        <v>7.0730000000000004</v>
      </c>
      <c r="M41" s="236">
        <v>7.5039999999999996</v>
      </c>
      <c r="N41" s="236">
        <v>7.8940000000000001</v>
      </c>
      <c r="O41" s="226">
        <v>0</v>
      </c>
      <c r="P41" s="226">
        <v>0</v>
      </c>
      <c r="Q41" s="227">
        <v>0</v>
      </c>
      <c r="R41" s="227">
        <v>0</v>
      </c>
      <c r="S41" s="227">
        <v>0</v>
      </c>
      <c r="T41" s="227">
        <v>0</v>
      </c>
      <c r="U41" s="226">
        <v>30</v>
      </c>
      <c r="V41" s="226">
        <v>26</v>
      </c>
      <c r="W41" s="228">
        <v>26</v>
      </c>
      <c r="X41" s="228">
        <v>26</v>
      </c>
      <c r="Y41" s="228">
        <v>26</v>
      </c>
      <c r="Z41" s="227">
        <v>26</v>
      </c>
      <c r="AA41" s="172">
        <f t="shared" si="22"/>
        <v>7586.1111111111104</v>
      </c>
      <c r="AB41" s="172">
        <f t="shared" si="22"/>
        <v>15461.538461538461</v>
      </c>
      <c r="AC41" s="173">
        <f t="shared" si="22"/>
        <v>13945.51282051282</v>
      </c>
      <c r="AD41" s="173">
        <f t="shared" si="22"/>
        <v>14836.538461538461</v>
      </c>
      <c r="AE41" s="173">
        <f t="shared" si="22"/>
        <v>15740.384615384615</v>
      </c>
      <c r="AF41" s="174">
        <f t="shared" si="22"/>
        <v>16557.692307692309</v>
      </c>
      <c r="AG41" s="226">
        <v>2.7309999999999999</v>
      </c>
      <c r="AH41" s="226">
        <v>4.8239999999999998</v>
      </c>
      <c r="AI41" s="228">
        <v>4.351</v>
      </c>
      <c r="AJ41" s="228">
        <v>4.6289999999999996</v>
      </c>
      <c r="AK41" s="247">
        <v>4.9109999999999996</v>
      </c>
      <c r="AL41" s="228">
        <v>5.1660000000000004</v>
      </c>
      <c r="AM41" s="3"/>
      <c r="AN41" s="3"/>
    </row>
    <row r="42" spans="1:40" ht="15.75" x14ac:dyDescent="0.2">
      <c r="A42" s="97" t="s">
        <v>248</v>
      </c>
      <c r="B42" s="97" t="s">
        <v>330</v>
      </c>
      <c r="C42" s="226">
        <v>217.05199999999999</v>
      </c>
      <c r="D42" s="226">
        <v>267.37799999999999</v>
      </c>
      <c r="E42" s="236">
        <v>214.87</v>
      </c>
      <c r="F42" s="236">
        <v>215.5</v>
      </c>
      <c r="G42" s="236">
        <v>246.7</v>
      </c>
      <c r="H42" s="236">
        <v>300.89999999999998</v>
      </c>
      <c r="I42" s="226">
        <v>217.05199999999999</v>
      </c>
      <c r="J42" s="226">
        <v>267.37799999999999</v>
      </c>
      <c r="K42" s="236">
        <v>214.87</v>
      </c>
      <c r="L42" s="236">
        <v>215.5</v>
      </c>
      <c r="M42" s="236">
        <v>246.7</v>
      </c>
      <c r="N42" s="236">
        <v>300.89999999999998</v>
      </c>
      <c r="O42" s="226">
        <v>77.182000000000002</v>
      </c>
      <c r="P42" s="226">
        <v>67.155000000000001</v>
      </c>
      <c r="Q42" s="236">
        <v>24.28</v>
      </c>
      <c r="R42" s="236">
        <v>25.2</v>
      </c>
      <c r="S42" s="236">
        <v>45.2</v>
      </c>
      <c r="T42" s="236">
        <v>66.144999999999996</v>
      </c>
      <c r="U42" s="226">
        <v>225</v>
      </c>
      <c r="V42" s="226">
        <v>219</v>
      </c>
      <c r="W42" s="228">
        <v>253</v>
      </c>
      <c r="X42" s="228">
        <v>247</v>
      </c>
      <c r="Y42" s="228">
        <v>246</v>
      </c>
      <c r="Z42" s="227">
        <v>246</v>
      </c>
      <c r="AA42" s="172">
        <f t="shared" si="22"/>
        <v>17241.85185185185</v>
      </c>
      <c r="AB42" s="172">
        <f t="shared" si="22"/>
        <v>21682.267884322679</v>
      </c>
      <c r="AC42" s="173">
        <f t="shared" si="22"/>
        <v>15909.09090909091</v>
      </c>
      <c r="AD42" s="173">
        <f t="shared" si="22"/>
        <v>16447.36842105263</v>
      </c>
      <c r="AE42" s="173">
        <f t="shared" si="22"/>
        <v>16876.693766937668</v>
      </c>
      <c r="AF42" s="174">
        <f t="shared" si="22"/>
        <v>17513.550135501355</v>
      </c>
      <c r="AG42" s="226">
        <v>46.552999999999997</v>
      </c>
      <c r="AH42" s="226">
        <v>56.981000000000002</v>
      </c>
      <c r="AI42" s="247">
        <v>48.3</v>
      </c>
      <c r="AJ42" s="247">
        <v>48.75</v>
      </c>
      <c r="AK42" s="247">
        <v>49.82</v>
      </c>
      <c r="AL42" s="247">
        <v>51.7</v>
      </c>
      <c r="AM42" s="3"/>
      <c r="AN42" s="3"/>
    </row>
    <row r="43" spans="1:40" ht="15.75" x14ac:dyDescent="0.2">
      <c r="A43" s="97" t="s">
        <v>249</v>
      </c>
      <c r="B43" s="97" t="s">
        <v>332</v>
      </c>
      <c r="C43" s="226">
        <v>40.805999999999997</v>
      </c>
      <c r="D43" s="226">
        <v>0</v>
      </c>
      <c r="E43" s="271">
        <v>0</v>
      </c>
      <c r="F43" s="227">
        <v>0</v>
      </c>
      <c r="G43" s="227">
        <v>0</v>
      </c>
      <c r="H43" s="227">
        <v>0</v>
      </c>
      <c r="I43" s="226">
        <v>40.805999999999997</v>
      </c>
      <c r="J43" s="226">
        <v>0</v>
      </c>
      <c r="K43" s="271">
        <v>0</v>
      </c>
      <c r="L43" s="227">
        <v>0</v>
      </c>
      <c r="M43" s="227">
        <v>0</v>
      </c>
      <c r="N43" s="227">
        <v>0</v>
      </c>
      <c r="O43" s="237">
        <v>2.1419999999999999</v>
      </c>
      <c r="P43" s="251">
        <v>0</v>
      </c>
      <c r="Q43" s="271">
        <v>0</v>
      </c>
      <c r="R43" s="271">
        <v>0</v>
      </c>
      <c r="S43" s="271">
        <v>0</v>
      </c>
      <c r="T43" s="271">
        <v>0</v>
      </c>
      <c r="U43" s="226">
        <v>112</v>
      </c>
      <c r="V43" s="226">
        <v>0</v>
      </c>
      <c r="W43" s="228">
        <v>0</v>
      </c>
      <c r="X43" s="228">
        <v>0</v>
      </c>
      <c r="Y43" s="228">
        <v>0</v>
      </c>
      <c r="Z43" s="227">
        <v>0</v>
      </c>
      <c r="AA43" s="186">
        <f t="shared" si="22"/>
        <v>9005.2083333333339</v>
      </c>
      <c r="AB43" s="186">
        <v>0</v>
      </c>
      <c r="AC43" s="187">
        <v>0</v>
      </c>
      <c r="AD43" s="187">
        <v>0</v>
      </c>
      <c r="AE43" s="187">
        <v>0</v>
      </c>
      <c r="AF43" s="188">
        <v>0</v>
      </c>
      <c r="AG43" s="226">
        <v>12.103</v>
      </c>
      <c r="AH43" s="226">
        <v>0</v>
      </c>
      <c r="AI43" s="252">
        <v>0</v>
      </c>
      <c r="AJ43" s="252">
        <v>0</v>
      </c>
      <c r="AK43" s="252">
        <v>0</v>
      </c>
      <c r="AL43" s="252">
        <v>0</v>
      </c>
      <c r="AM43" s="3"/>
      <c r="AN43" s="3"/>
    </row>
    <row r="44" spans="1:40" ht="15.75" x14ac:dyDescent="0.2">
      <c r="A44" s="99"/>
      <c r="B44" s="99"/>
      <c r="C44" s="258"/>
      <c r="D44" s="258"/>
      <c r="E44" s="259"/>
      <c r="F44" s="260"/>
      <c r="G44" s="260"/>
      <c r="H44" s="260"/>
      <c r="I44" s="258"/>
      <c r="J44" s="258"/>
      <c r="K44" s="259"/>
      <c r="L44" s="260"/>
      <c r="M44" s="260"/>
      <c r="N44" s="260"/>
      <c r="O44" s="258"/>
      <c r="P44" s="261"/>
      <c r="Q44" s="260"/>
      <c r="R44" s="260"/>
      <c r="S44" s="260"/>
      <c r="T44" s="260"/>
      <c r="U44" s="258"/>
      <c r="V44" s="258"/>
      <c r="W44" s="262"/>
      <c r="X44" s="262"/>
      <c r="Y44" s="262"/>
      <c r="Z44" s="260"/>
      <c r="AA44" s="186"/>
      <c r="AB44" s="186"/>
      <c r="AC44" s="187"/>
      <c r="AD44" s="187"/>
      <c r="AE44" s="187"/>
      <c r="AF44" s="188"/>
      <c r="AG44" s="258"/>
      <c r="AH44" s="258"/>
      <c r="AI44" s="231"/>
      <c r="AJ44" s="231"/>
      <c r="AK44" s="263"/>
      <c r="AL44" s="263"/>
      <c r="AM44" s="3"/>
      <c r="AN44" s="3"/>
    </row>
    <row r="45" spans="1:40" ht="47.25" x14ac:dyDescent="0.2">
      <c r="A45" s="98" t="s">
        <v>92</v>
      </c>
      <c r="B45" s="209"/>
      <c r="C45" s="253">
        <f>C47+C48+C49</f>
        <v>39.576000000000001</v>
      </c>
      <c r="D45" s="232">
        <f t="shared" ref="D45:Z45" si="23">D47+D48+D49</f>
        <v>20.43</v>
      </c>
      <c r="E45" s="232">
        <f t="shared" si="23"/>
        <v>20.100000000000001</v>
      </c>
      <c r="F45" s="232">
        <f t="shared" si="23"/>
        <v>21.2</v>
      </c>
      <c r="G45" s="232">
        <f t="shared" si="23"/>
        <v>22</v>
      </c>
      <c r="H45" s="232">
        <f t="shared" si="23"/>
        <v>23</v>
      </c>
      <c r="I45" s="253">
        <f t="shared" si="23"/>
        <v>39.576000000000001</v>
      </c>
      <c r="J45" s="232">
        <f t="shared" si="23"/>
        <v>20.43</v>
      </c>
      <c r="K45" s="232">
        <f t="shared" si="23"/>
        <v>20.100000000000001</v>
      </c>
      <c r="L45" s="232">
        <f t="shared" si="23"/>
        <v>21.2</v>
      </c>
      <c r="M45" s="232">
        <f t="shared" si="23"/>
        <v>22</v>
      </c>
      <c r="N45" s="232">
        <f t="shared" si="23"/>
        <v>23</v>
      </c>
      <c r="O45" s="253">
        <f t="shared" si="23"/>
        <v>7.2999999999999995E-2</v>
      </c>
      <c r="P45" s="253">
        <f t="shared" si="23"/>
        <v>0</v>
      </c>
      <c r="Q45" s="232">
        <f t="shared" si="23"/>
        <v>0.06</v>
      </c>
      <c r="R45" s="232">
        <f t="shared" si="23"/>
        <v>0.05</v>
      </c>
      <c r="S45" s="232">
        <f t="shared" si="23"/>
        <v>0.1</v>
      </c>
      <c r="T45" s="232">
        <f t="shared" si="23"/>
        <v>0.1</v>
      </c>
      <c r="U45" s="253">
        <f t="shared" si="23"/>
        <v>121</v>
      </c>
      <c r="V45" s="253">
        <f t="shared" si="23"/>
        <v>124</v>
      </c>
      <c r="W45" s="253">
        <f t="shared" si="23"/>
        <v>122</v>
      </c>
      <c r="X45" s="253">
        <f t="shared" si="23"/>
        <v>121</v>
      </c>
      <c r="Y45" s="253">
        <f t="shared" si="23"/>
        <v>121</v>
      </c>
      <c r="Z45" s="253">
        <f t="shared" si="23"/>
        <v>121</v>
      </c>
      <c r="AA45" s="136">
        <f>(AG45*1000000)/U45/12</f>
        <v>19519.283746556473</v>
      </c>
      <c r="AB45" s="153">
        <f>(AH45*1000000)/V45/12</f>
        <v>19956.317204301075</v>
      </c>
      <c r="AC45" s="153">
        <f>(AI45*1000000)/W45/12</f>
        <v>21256.147540983606</v>
      </c>
      <c r="AD45" s="153">
        <f>(AJ45*1000000)/X45/12</f>
        <v>20902.203856749311</v>
      </c>
      <c r="AE45" s="153">
        <f>(AK45*1000000)/Y45/12</f>
        <v>21005.509641873279</v>
      </c>
      <c r="AF45" s="136">
        <f t="shared" si="16"/>
        <v>21095.041322314049</v>
      </c>
      <c r="AG45" s="232">
        <f>AG47+AG48+AG49</f>
        <v>28.341999999999999</v>
      </c>
      <c r="AH45" s="232">
        <f t="shared" ref="AH45:AL45" si="24">AH47+AH48+AH49</f>
        <v>29.695</v>
      </c>
      <c r="AI45" s="232">
        <f t="shared" si="24"/>
        <v>31.119</v>
      </c>
      <c r="AJ45" s="232">
        <f t="shared" si="24"/>
        <v>30.35</v>
      </c>
      <c r="AK45" s="232">
        <f t="shared" si="24"/>
        <v>30.5</v>
      </c>
      <c r="AL45" s="232">
        <f t="shared" si="24"/>
        <v>30.63</v>
      </c>
      <c r="AM45" s="3"/>
      <c r="AN45" s="3"/>
    </row>
    <row r="46" spans="1:40" ht="15.75" x14ac:dyDescent="0.2">
      <c r="A46" s="105" t="s">
        <v>97</v>
      </c>
      <c r="B46" s="210"/>
      <c r="C46" s="226"/>
      <c r="D46" s="226"/>
      <c r="E46" s="227"/>
      <c r="F46" s="227"/>
      <c r="G46" s="227"/>
      <c r="H46" s="227"/>
      <c r="I46" s="226"/>
      <c r="J46" s="226"/>
      <c r="K46" s="227"/>
      <c r="L46" s="227"/>
      <c r="M46" s="227"/>
      <c r="N46" s="227"/>
      <c r="O46" s="226"/>
      <c r="P46" s="226"/>
      <c r="Q46" s="227"/>
      <c r="R46" s="227"/>
      <c r="S46" s="227"/>
      <c r="T46" s="227"/>
      <c r="U46" s="226"/>
      <c r="V46" s="226"/>
      <c r="W46" s="228"/>
      <c r="X46" s="228"/>
      <c r="Y46" s="228"/>
      <c r="Z46" s="227"/>
      <c r="AA46" s="156"/>
      <c r="AB46" s="156"/>
      <c r="AC46" s="157"/>
      <c r="AD46" s="157"/>
      <c r="AE46" s="157"/>
      <c r="AF46" s="158"/>
      <c r="AG46" s="225"/>
      <c r="AH46" s="226"/>
      <c r="AI46" s="228"/>
      <c r="AJ46" s="228"/>
      <c r="AK46" s="228"/>
      <c r="AL46" s="228"/>
      <c r="AM46" s="3"/>
      <c r="AN46" s="3"/>
    </row>
    <row r="47" spans="1:40" ht="15.75" x14ac:dyDescent="0.2">
      <c r="A47" s="97" t="s">
        <v>250</v>
      </c>
      <c r="B47" s="97" t="s">
        <v>339</v>
      </c>
      <c r="C47" s="226">
        <v>39.576000000000001</v>
      </c>
      <c r="D47" s="237">
        <v>20.43</v>
      </c>
      <c r="E47" s="236">
        <v>20.100000000000001</v>
      </c>
      <c r="F47" s="236">
        <v>21.2</v>
      </c>
      <c r="G47" s="236">
        <v>22</v>
      </c>
      <c r="H47" s="236">
        <v>23</v>
      </c>
      <c r="I47" s="226">
        <v>39.576000000000001</v>
      </c>
      <c r="J47" s="237">
        <v>20.43</v>
      </c>
      <c r="K47" s="236">
        <v>20.100000000000001</v>
      </c>
      <c r="L47" s="236">
        <v>21.2</v>
      </c>
      <c r="M47" s="236">
        <v>22</v>
      </c>
      <c r="N47" s="236">
        <v>23</v>
      </c>
      <c r="O47" s="226">
        <v>7.2999999999999995E-2</v>
      </c>
      <c r="P47" s="226">
        <v>0</v>
      </c>
      <c r="Q47" s="236">
        <v>0.06</v>
      </c>
      <c r="R47" s="236">
        <v>0.05</v>
      </c>
      <c r="S47" s="236">
        <v>0.1</v>
      </c>
      <c r="T47" s="236">
        <v>0.1</v>
      </c>
      <c r="U47" s="226">
        <v>92</v>
      </c>
      <c r="V47" s="226">
        <v>94</v>
      </c>
      <c r="W47" s="228">
        <v>91</v>
      </c>
      <c r="X47" s="228">
        <v>90</v>
      </c>
      <c r="Y47" s="228">
        <v>90</v>
      </c>
      <c r="Z47" s="227">
        <v>90</v>
      </c>
      <c r="AA47" s="172">
        <f t="shared" ref="AA47:AF48" si="25">(AG47*1000000)/U47/12</f>
        <v>19348.731884057972</v>
      </c>
      <c r="AB47" s="172">
        <f t="shared" si="25"/>
        <v>19722.517730496453</v>
      </c>
      <c r="AC47" s="173">
        <f t="shared" si="25"/>
        <v>21245.421245421247</v>
      </c>
      <c r="AD47" s="173">
        <f t="shared" si="25"/>
        <v>20648.14814814815</v>
      </c>
      <c r="AE47" s="173">
        <f t="shared" si="25"/>
        <v>20694.444444444445</v>
      </c>
      <c r="AF47" s="174">
        <f t="shared" si="25"/>
        <v>20740.740740740741</v>
      </c>
      <c r="AG47" s="226">
        <v>21.361000000000001</v>
      </c>
      <c r="AH47" s="237">
        <v>22.247</v>
      </c>
      <c r="AI47" s="247">
        <v>23.2</v>
      </c>
      <c r="AJ47" s="247">
        <v>22.3</v>
      </c>
      <c r="AK47" s="247">
        <v>22.35</v>
      </c>
      <c r="AL47" s="247">
        <v>22.4</v>
      </c>
      <c r="AM47" s="3"/>
      <c r="AN47" s="3"/>
    </row>
    <row r="48" spans="1:40" ht="31.5" x14ac:dyDescent="0.2">
      <c r="A48" s="97" t="s">
        <v>251</v>
      </c>
      <c r="B48" s="97" t="s">
        <v>330</v>
      </c>
      <c r="C48" s="226">
        <v>0</v>
      </c>
      <c r="D48" s="226">
        <v>0</v>
      </c>
      <c r="E48" s="227">
        <v>0</v>
      </c>
      <c r="F48" s="227">
        <v>0</v>
      </c>
      <c r="G48" s="227">
        <v>0</v>
      </c>
      <c r="H48" s="227">
        <v>0</v>
      </c>
      <c r="I48" s="226">
        <v>0</v>
      </c>
      <c r="J48" s="226">
        <v>0</v>
      </c>
      <c r="K48" s="227">
        <v>0</v>
      </c>
      <c r="L48" s="227">
        <v>0</v>
      </c>
      <c r="M48" s="227">
        <v>0</v>
      </c>
      <c r="N48" s="227">
        <v>0</v>
      </c>
      <c r="O48" s="226">
        <v>0</v>
      </c>
      <c r="P48" s="226">
        <v>0</v>
      </c>
      <c r="Q48" s="227">
        <v>0</v>
      </c>
      <c r="R48" s="227">
        <v>0</v>
      </c>
      <c r="S48" s="227">
        <v>0</v>
      </c>
      <c r="T48" s="272">
        <v>0</v>
      </c>
      <c r="U48" s="226">
        <v>29</v>
      </c>
      <c r="V48" s="226">
        <v>30</v>
      </c>
      <c r="W48" s="228">
        <v>31</v>
      </c>
      <c r="X48" s="228">
        <v>31</v>
      </c>
      <c r="Y48" s="228">
        <v>31</v>
      </c>
      <c r="Z48" s="227">
        <v>31</v>
      </c>
      <c r="AA48" s="172">
        <f t="shared" si="25"/>
        <v>20060.344827586207</v>
      </c>
      <c r="AB48" s="172">
        <f t="shared" si="25"/>
        <v>20688.888888888887</v>
      </c>
      <c r="AC48" s="173">
        <f t="shared" si="25"/>
        <v>21287.634408602153</v>
      </c>
      <c r="AD48" s="173">
        <f t="shared" si="25"/>
        <v>21639.784946236559</v>
      </c>
      <c r="AE48" s="173">
        <f t="shared" si="25"/>
        <v>21908.602150537637</v>
      </c>
      <c r="AF48" s="174">
        <f t="shared" si="25"/>
        <v>22123.655913978495</v>
      </c>
      <c r="AG48" s="237">
        <v>6.9809999999999999</v>
      </c>
      <c r="AH48" s="237">
        <v>7.4480000000000004</v>
      </c>
      <c r="AI48" s="247">
        <v>7.9189999999999996</v>
      </c>
      <c r="AJ48" s="273">
        <v>8.0500000000000007</v>
      </c>
      <c r="AK48" s="247">
        <v>8.15</v>
      </c>
      <c r="AL48" s="247">
        <v>8.23</v>
      </c>
      <c r="AM48" s="3"/>
      <c r="AN48" s="3"/>
    </row>
    <row r="49" spans="1:40" ht="15.75" x14ac:dyDescent="0.2">
      <c r="A49" s="99"/>
      <c r="B49" s="99"/>
      <c r="C49" s="258"/>
      <c r="D49" s="258"/>
      <c r="E49" s="260"/>
      <c r="F49" s="260"/>
      <c r="G49" s="260"/>
      <c r="H49" s="260"/>
      <c r="I49" s="258"/>
      <c r="J49" s="258"/>
      <c r="K49" s="260"/>
      <c r="L49" s="260"/>
      <c r="M49" s="260"/>
      <c r="N49" s="260"/>
      <c r="O49" s="258"/>
      <c r="P49" s="258"/>
      <c r="Q49" s="260"/>
      <c r="R49" s="260"/>
      <c r="S49" s="260"/>
      <c r="T49" s="260"/>
      <c r="U49" s="258"/>
      <c r="V49" s="258"/>
      <c r="W49" s="262"/>
      <c r="X49" s="262"/>
      <c r="Y49" s="262"/>
      <c r="Z49" s="260"/>
      <c r="AA49" s="147"/>
      <c r="AB49" s="147"/>
      <c r="AC49" s="177"/>
      <c r="AD49" s="177"/>
      <c r="AE49" s="177"/>
      <c r="AF49" s="178"/>
      <c r="AG49" s="261"/>
      <c r="AH49" s="261"/>
      <c r="AI49" s="274"/>
      <c r="AJ49" s="257"/>
      <c r="AK49" s="257"/>
      <c r="AL49" s="257"/>
      <c r="AM49" s="3"/>
      <c r="AN49" s="3"/>
    </row>
    <row r="50" spans="1:40" ht="15.75" x14ac:dyDescent="0.2">
      <c r="A50" s="103" t="s">
        <v>14</v>
      </c>
      <c r="B50" s="209"/>
      <c r="C50" s="232">
        <f>C52+C53+C54+C55+C56+C57+C58</f>
        <v>169.30500000000001</v>
      </c>
      <c r="D50" s="232">
        <f t="shared" ref="D50:Z50" si="26">D52+D53+D54+D55+D56+D57+D58</f>
        <v>180.82999999999998</v>
      </c>
      <c r="E50" s="232">
        <f t="shared" si="26"/>
        <v>198.18799999999999</v>
      </c>
      <c r="F50" s="232">
        <f t="shared" si="26"/>
        <v>211.01199999999997</v>
      </c>
      <c r="G50" s="232">
        <f t="shared" si="26"/>
        <v>222.07</v>
      </c>
      <c r="H50" s="232">
        <f t="shared" si="26"/>
        <v>232.09499999999997</v>
      </c>
      <c r="I50" s="232">
        <f t="shared" si="26"/>
        <v>169.30500000000001</v>
      </c>
      <c r="J50" s="232">
        <f t="shared" si="26"/>
        <v>180.82999999999998</v>
      </c>
      <c r="K50" s="232">
        <f t="shared" si="26"/>
        <v>198.18799999999999</v>
      </c>
      <c r="L50" s="232">
        <f t="shared" si="26"/>
        <v>211.01199999999997</v>
      </c>
      <c r="M50" s="232">
        <f t="shared" si="26"/>
        <v>222.07</v>
      </c>
      <c r="N50" s="232">
        <f t="shared" si="26"/>
        <v>232.09499999999997</v>
      </c>
      <c r="O50" s="232">
        <f t="shared" si="26"/>
        <v>3.6879999999999997</v>
      </c>
      <c r="P50" s="232">
        <f t="shared" si="26"/>
        <v>2.3070000000000004</v>
      </c>
      <c r="Q50" s="232">
        <f t="shared" si="26"/>
        <v>2.1639999999999997</v>
      </c>
      <c r="R50" s="232">
        <f t="shared" si="26"/>
        <v>2.2930000000000001</v>
      </c>
      <c r="S50" s="232">
        <f t="shared" si="26"/>
        <v>2.4630000000000001</v>
      </c>
      <c r="T50" s="232">
        <f t="shared" si="26"/>
        <v>2.5939999999999999</v>
      </c>
      <c r="U50" s="152">
        <f t="shared" si="26"/>
        <v>234</v>
      </c>
      <c r="V50" s="152">
        <f t="shared" si="26"/>
        <v>223</v>
      </c>
      <c r="W50" s="152">
        <f t="shared" si="26"/>
        <v>207</v>
      </c>
      <c r="X50" s="152">
        <f t="shared" si="26"/>
        <v>206</v>
      </c>
      <c r="Y50" s="152">
        <f t="shared" si="26"/>
        <v>206</v>
      </c>
      <c r="Z50" s="152">
        <f t="shared" si="26"/>
        <v>206</v>
      </c>
      <c r="AA50" s="153">
        <f>(AG50*1000000)/U50/12</f>
        <v>10075.14245014245</v>
      </c>
      <c r="AB50" s="153">
        <f>(AH50*1000000)/V50/12</f>
        <v>10946.188340807175</v>
      </c>
      <c r="AC50" s="153">
        <f>(AI50*1000000)/W50/12</f>
        <v>12417.874396135267</v>
      </c>
      <c r="AD50" s="153">
        <f>(AJ50*1000000)/X50/12</f>
        <v>13042.071197411004</v>
      </c>
      <c r="AE50" s="153">
        <f>(AK50*1000000)/Y50/12</f>
        <v>13506.472491909386</v>
      </c>
      <c r="AF50" s="136">
        <f t="shared" si="16"/>
        <v>14092.233009708738</v>
      </c>
      <c r="AG50" s="232">
        <f>AG52+AG53+AG54+AG55+AG56+AG57+AG58</f>
        <v>28.290999999999997</v>
      </c>
      <c r="AH50" s="232">
        <f t="shared" ref="AH50:AL50" si="27">AH52+AH53+AH54+AH55+AH56+AH57+AH58</f>
        <v>29.292000000000002</v>
      </c>
      <c r="AI50" s="232">
        <f t="shared" si="27"/>
        <v>30.846</v>
      </c>
      <c r="AJ50" s="232">
        <f t="shared" si="27"/>
        <v>32.24</v>
      </c>
      <c r="AK50" s="232">
        <f t="shared" si="27"/>
        <v>33.388000000000005</v>
      </c>
      <c r="AL50" s="232">
        <f t="shared" si="27"/>
        <v>34.835999999999999</v>
      </c>
      <c r="AM50" s="3"/>
      <c r="AN50" s="3"/>
    </row>
    <row r="51" spans="1:40" ht="15.75" x14ac:dyDescent="0.2">
      <c r="A51" s="105" t="s">
        <v>97</v>
      </c>
      <c r="B51" s="210"/>
      <c r="C51" s="225"/>
      <c r="D51" s="226"/>
      <c r="E51" s="227"/>
      <c r="F51" s="227"/>
      <c r="G51" s="227"/>
      <c r="H51" s="227"/>
      <c r="I51" s="226"/>
      <c r="J51" s="226"/>
      <c r="K51" s="227"/>
      <c r="L51" s="227"/>
      <c r="M51" s="227"/>
      <c r="N51" s="227"/>
      <c r="O51" s="226"/>
      <c r="P51" s="226"/>
      <c r="Q51" s="227"/>
      <c r="R51" s="227"/>
      <c r="S51" s="227"/>
      <c r="T51" s="227"/>
      <c r="U51" s="226"/>
      <c r="V51" s="226"/>
      <c r="W51" s="228"/>
      <c r="X51" s="228"/>
      <c r="Y51" s="228"/>
      <c r="Z51" s="227"/>
      <c r="AA51" s="156"/>
      <c r="AB51" s="156"/>
      <c r="AC51" s="157"/>
      <c r="AD51" s="157"/>
      <c r="AE51" s="157"/>
      <c r="AF51" s="158"/>
      <c r="AG51" s="225"/>
      <c r="AH51" s="226"/>
      <c r="AI51" s="228"/>
      <c r="AJ51" s="228"/>
      <c r="AK51" s="228"/>
      <c r="AL51" s="228"/>
      <c r="AM51" s="3"/>
      <c r="AN51" s="3"/>
    </row>
    <row r="52" spans="1:40" ht="15.75" x14ac:dyDescent="0.2">
      <c r="A52" s="97" t="s">
        <v>252</v>
      </c>
      <c r="B52" s="97" t="s">
        <v>337</v>
      </c>
      <c r="C52" s="237">
        <v>76.41</v>
      </c>
      <c r="D52" s="237">
        <v>89.417000000000002</v>
      </c>
      <c r="E52" s="236">
        <v>98</v>
      </c>
      <c r="F52" s="236">
        <v>105</v>
      </c>
      <c r="G52" s="236">
        <v>110</v>
      </c>
      <c r="H52" s="236">
        <v>115</v>
      </c>
      <c r="I52" s="237">
        <v>76.41</v>
      </c>
      <c r="J52" s="237">
        <v>89.417000000000002</v>
      </c>
      <c r="K52" s="236">
        <v>98</v>
      </c>
      <c r="L52" s="236">
        <v>105</v>
      </c>
      <c r="M52" s="236">
        <v>110</v>
      </c>
      <c r="N52" s="236">
        <v>115</v>
      </c>
      <c r="O52" s="237">
        <v>1.194</v>
      </c>
      <c r="P52" s="237">
        <v>0.65</v>
      </c>
      <c r="Q52" s="236">
        <v>0.4</v>
      </c>
      <c r="R52" s="236">
        <v>0.4</v>
      </c>
      <c r="S52" s="236">
        <v>0.45</v>
      </c>
      <c r="T52" s="236">
        <v>0.5</v>
      </c>
      <c r="U52" s="226">
        <v>75</v>
      </c>
      <c r="V52" s="226">
        <v>70</v>
      </c>
      <c r="W52" s="271">
        <v>67</v>
      </c>
      <c r="X52" s="271">
        <v>65</v>
      </c>
      <c r="Y52" s="271">
        <v>65</v>
      </c>
      <c r="Z52" s="271">
        <v>65</v>
      </c>
      <c r="AA52" s="156">
        <f t="shared" ref="AA52:AE57" si="28">(AG52*1000000)/U52/12</f>
        <v>10934.444444444445</v>
      </c>
      <c r="AB52" s="156">
        <f t="shared" si="28"/>
        <v>13270.238095238094</v>
      </c>
      <c r="AC52" s="157">
        <f t="shared" si="28"/>
        <v>14552.23880597015</v>
      </c>
      <c r="AD52" s="157">
        <f t="shared" si="28"/>
        <v>15384.615384615385</v>
      </c>
      <c r="AE52" s="157">
        <f t="shared" si="28"/>
        <v>15384.615384615385</v>
      </c>
      <c r="AF52" s="158">
        <f t="shared" si="16"/>
        <v>16025.641025641025</v>
      </c>
      <c r="AG52" s="226">
        <v>9.8409999999999993</v>
      </c>
      <c r="AH52" s="226">
        <v>11.147</v>
      </c>
      <c r="AI52" s="247">
        <v>11.7</v>
      </c>
      <c r="AJ52" s="247">
        <v>12</v>
      </c>
      <c r="AK52" s="247">
        <v>12</v>
      </c>
      <c r="AL52" s="247">
        <v>12.5</v>
      </c>
      <c r="AM52" s="3"/>
      <c r="AN52" s="3"/>
    </row>
    <row r="53" spans="1:40" ht="15.75" x14ac:dyDescent="0.2">
      <c r="A53" s="97" t="s">
        <v>253</v>
      </c>
      <c r="B53" s="97" t="s">
        <v>330</v>
      </c>
      <c r="C53" s="226">
        <v>1.7989999999999999</v>
      </c>
      <c r="D53" s="226">
        <v>1.2749999999999999</v>
      </c>
      <c r="E53" s="236">
        <v>1</v>
      </c>
      <c r="F53" s="236">
        <v>1</v>
      </c>
      <c r="G53" s="236">
        <v>1.1000000000000001</v>
      </c>
      <c r="H53" s="236">
        <v>1.1000000000000001</v>
      </c>
      <c r="I53" s="226">
        <v>1.7989999999999999</v>
      </c>
      <c r="J53" s="226">
        <v>1.2749999999999999</v>
      </c>
      <c r="K53" s="236">
        <v>1</v>
      </c>
      <c r="L53" s="236">
        <v>1</v>
      </c>
      <c r="M53" s="236">
        <v>1.1000000000000001</v>
      </c>
      <c r="N53" s="236">
        <v>1.1000000000000001</v>
      </c>
      <c r="O53" s="226">
        <v>0</v>
      </c>
      <c r="P53" s="226">
        <v>0</v>
      </c>
      <c r="Q53" s="227">
        <v>0</v>
      </c>
      <c r="R53" s="227">
        <v>0</v>
      </c>
      <c r="S53" s="227">
        <v>0</v>
      </c>
      <c r="T53" s="227">
        <v>0</v>
      </c>
      <c r="U53" s="226">
        <v>10</v>
      </c>
      <c r="V53" s="226">
        <v>10</v>
      </c>
      <c r="W53" s="228">
        <v>9</v>
      </c>
      <c r="X53" s="228">
        <v>10</v>
      </c>
      <c r="Y53" s="228">
        <v>10</v>
      </c>
      <c r="Z53" s="227">
        <v>10</v>
      </c>
      <c r="AA53" s="167">
        <f t="shared" si="28"/>
        <v>5558.333333333333</v>
      </c>
      <c r="AB53" s="167">
        <f t="shared" si="28"/>
        <v>4850</v>
      </c>
      <c r="AC53" s="168">
        <f t="shared" si="28"/>
        <v>5277.7777777777783</v>
      </c>
      <c r="AD53" s="168">
        <f t="shared" si="28"/>
        <v>5308.333333333333</v>
      </c>
      <c r="AE53" s="168">
        <f t="shared" si="28"/>
        <v>5333.333333333333</v>
      </c>
      <c r="AF53" s="169">
        <f t="shared" si="16"/>
        <v>5375</v>
      </c>
      <c r="AG53" s="226">
        <v>0.66700000000000004</v>
      </c>
      <c r="AH53" s="226">
        <v>0.58199999999999996</v>
      </c>
      <c r="AI53" s="247">
        <v>0.56999999999999995</v>
      </c>
      <c r="AJ53" s="247">
        <v>0.63700000000000001</v>
      </c>
      <c r="AK53" s="247">
        <v>0.64</v>
      </c>
      <c r="AL53" s="247">
        <v>0.64500000000000002</v>
      </c>
      <c r="AM53" s="3"/>
      <c r="AN53" s="3"/>
    </row>
    <row r="54" spans="1:40" ht="15.75" x14ac:dyDescent="0.2">
      <c r="A54" s="97" t="s">
        <v>254</v>
      </c>
      <c r="B54" s="97" t="s">
        <v>330</v>
      </c>
      <c r="C54" s="226">
        <v>20.984000000000002</v>
      </c>
      <c r="D54" s="226">
        <v>17.908999999999999</v>
      </c>
      <c r="E54" s="236">
        <v>19</v>
      </c>
      <c r="F54" s="236">
        <v>20.12</v>
      </c>
      <c r="G54" s="236">
        <v>21.26</v>
      </c>
      <c r="H54" s="236">
        <v>22.26</v>
      </c>
      <c r="I54" s="226">
        <v>20.984000000000002</v>
      </c>
      <c r="J54" s="226">
        <v>17.908999999999999</v>
      </c>
      <c r="K54" s="236">
        <v>19</v>
      </c>
      <c r="L54" s="236">
        <v>20.12</v>
      </c>
      <c r="M54" s="236">
        <v>21.26</v>
      </c>
      <c r="N54" s="236">
        <v>22.26</v>
      </c>
      <c r="O54" s="226">
        <v>1.1379999999999999</v>
      </c>
      <c r="P54" s="226">
        <v>0.27500000000000002</v>
      </c>
      <c r="Q54" s="236">
        <v>0.3</v>
      </c>
      <c r="R54" s="236">
        <v>0.32</v>
      </c>
      <c r="S54" s="236">
        <v>0.34</v>
      </c>
      <c r="T54" s="236">
        <v>0.35</v>
      </c>
      <c r="U54" s="226">
        <v>37</v>
      </c>
      <c r="V54" s="226">
        <v>36</v>
      </c>
      <c r="W54" s="228">
        <v>30</v>
      </c>
      <c r="X54" s="228">
        <v>30</v>
      </c>
      <c r="Y54" s="228">
        <v>30</v>
      </c>
      <c r="Z54" s="227">
        <v>30</v>
      </c>
      <c r="AA54" s="172">
        <f t="shared" si="28"/>
        <v>9576.5765765765773</v>
      </c>
      <c r="AB54" s="172">
        <f t="shared" si="28"/>
        <v>9648.1481481481478</v>
      </c>
      <c r="AC54" s="173">
        <f t="shared" si="28"/>
        <v>10277.777777777777</v>
      </c>
      <c r="AD54" s="173">
        <f t="shared" si="28"/>
        <v>10416.666666666666</v>
      </c>
      <c r="AE54" s="173">
        <f t="shared" si="28"/>
        <v>10555.555555555557</v>
      </c>
      <c r="AF54" s="174">
        <f t="shared" si="16"/>
        <v>10694.444444444443</v>
      </c>
      <c r="AG54" s="226">
        <v>4.2519999999999998</v>
      </c>
      <c r="AH54" s="226">
        <v>4.1680000000000001</v>
      </c>
      <c r="AI54" s="247">
        <v>3.7</v>
      </c>
      <c r="AJ54" s="247">
        <v>3.75</v>
      </c>
      <c r="AK54" s="247">
        <v>3.8</v>
      </c>
      <c r="AL54" s="247">
        <v>3.85</v>
      </c>
      <c r="AM54" s="3"/>
      <c r="AN54" s="3"/>
    </row>
    <row r="55" spans="1:40" ht="15.75" x14ac:dyDescent="0.2">
      <c r="A55" s="97" t="s">
        <v>255</v>
      </c>
      <c r="B55" s="97" t="s">
        <v>330</v>
      </c>
      <c r="C55" s="226">
        <v>52.777999999999999</v>
      </c>
      <c r="D55" s="226">
        <v>53.429000000000002</v>
      </c>
      <c r="E55" s="227">
        <v>56.688000000000002</v>
      </c>
      <c r="F55" s="236">
        <v>60.031999999999996</v>
      </c>
      <c r="G55" s="227">
        <v>63.454000000000001</v>
      </c>
      <c r="H55" s="227">
        <v>66.436999999999998</v>
      </c>
      <c r="I55" s="226">
        <v>52.777999999999999</v>
      </c>
      <c r="J55" s="226">
        <v>53.429000000000002</v>
      </c>
      <c r="K55" s="227">
        <v>56.688000000000002</v>
      </c>
      <c r="L55" s="236">
        <v>60.031999999999996</v>
      </c>
      <c r="M55" s="227">
        <v>63.454000000000001</v>
      </c>
      <c r="N55" s="227">
        <v>66.436999999999998</v>
      </c>
      <c r="O55" s="237">
        <v>1.069</v>
      </c>
      <c r="P55" s="237">
        <v>1.097</v>
      </c>
      <c r="Q55" s="227">
        <v>1.1639999999999999</v>
      </c>
      <c r="R55" s="227">
        <v>1.2330000000000001</v>
      </c>
      <c r="S55" s="227">
        <v>1.3029999999999999</v>
      </c>
      <c r="T55" s="227">
        <v>1.3640000000000001</v>
      </c>
      <c r="U55" s="226">
        <v>75</v>
      </c>
      <c r="V55" s="226">
        <v>75</v>
      </c>
      <c r="W55" s="228">
        <v>70</v>
      </c>
      <c r="X55" s="228">
        <v>70</v>
      </c>
      <c r="Y55" s="228">
        <v>70</v>
      </c>
      <c r="Z55" s="227">
        <v>70</v>
      </c>
      <c r="AA55" s="172">
        <f t="shared" si="28"/>
        <v>10833.333333333334</v>
      </c>
      <c r="AB55" s="172">
        <f t="shared" si="28"/>
        <v>10780</v>
      </c>
      <c r="AC55" s="173">
        <f t="shared" si="28"/>
        <v>12254.761904761906</v>
      </c>
      <c r="AD55" s="174">
        <f t="shared" si="28"/>
        <v>12977.380952380952</v>
      </c>
      <c r="AE55" s="173">
        <f t="shared" si="28"/>
        <v>13716.666666666666</v>
      </c>
      <c r="AF55" s="174">
        <f t="shared" si="16"/>
        <v>14361.904761904761</v>
      </c>
      <c r="AG55" s="237">
        <v>9.75</v>
      </c>
      <c r="AH55" s="237">
        <v>9.702</v>
      </c>
      <c r="AI55" s="228">
        <v>10.294</v>
      </c>
      <c r="AJ55" s="228">
        <v>10.901</v>
      </c>
      <c r="AK55" s="247">
        <v>11.522</v>
      </c>
      <c r="AL55" s="247">
        <v>12.064</v>
      </c>
      <c r="AM55" s="3"/>
      <c r="AN55" s="3"/>
    </row>
    <row r="56" spans="1:40" ht="15.75" x14ac:dyDescent="0.2">
      <c r="A56" s="97" t="s">
        <v>256</v>
      </c>
      <c r="B56" s="97" t="s">
        <v>334</v>
      </c>
      <c r="C56" s="237">
        <v>9.2140000000000004</v>
      </c>
      <c r="D56" s="237">
        <v>10.63</v>
      </c>
      <c r="E56" s="236">
        <v>11.3</v>
      </c>
      <c r="F56" s="236">
        <v>11.94</v>
      </c>
      <c r="G56" s="236">
        <v>12.6</v>
      </c>
      <c r="H56" s="236">
        <v>13</v>
      </c>
      <c r="I56" s="237">
        <v>9.2140000000000004</v>
      </c>
      <c r="J56" s="237">
        <v>10.63</v>
      </c>
      <c r="K56" s="236">
        <v>11.3</v>
      </c>
      <c r="L56" s="236">
        <v>11.94</v>
      </c>
      <c r="M56" s="236">
        <v>12.6</v>
      </c>
      <c r="N56" s="236">
        <v>13</v>
      </c>
      <c r="O56" s="226">
        <v>0.28699999999999998</v>
      </c>
      <c r="P56" s="226">
        <v>0.28499999999999998</v>
      </c>
      <c r="Q56" s="236">
        <v>0.3</v>
      </c>
      <c r="R56" s="236">
        <v>0.34</v>
      </c>
      <c r="S56" s="236">
        <v>0.37</v>
      </c>
      <c r="T56" s="236">
        <v>0.38</v>
      </c>
      <c r="U56" s="226">
        <v>15</v>
      </c>
      <c r="V56" s="226">
        <v>16</v>
      </c>
      <c r="W56" s="228">
        <v>16</v>
      </c>
      <c r="X56" s="228">
        <v>16</v>
      </c>
      <c r="Y56" s="228">
        <v>16</v>
      </c>
      <c r="Z56" s="227">
        <v>16</v>
      </c>
      <c r="AA56" s="156">
        <f t="shared" si="28"/>
        <v>7222.2222222222226</v>
      </c>
      <c r="AB56" s="156">
        <f t="shared" si="28"/>
        <v>7901.041666666667</v>
      </c>
      <c r="AC56" s="157">
        <f t="shared" si="28"/>
        <v>8854.1666666666661</v>
      </c>
      <c r="AD56" s="157">
        <f t="shared" si="28"/>
        <v>9895.8333333333339</v>
      </c>
      <c r="AE56" s="157">
        <f t="shared" si="28"/>
        <v>11458.333333333334</v>
      </c>
      <c r="AF56" s="158">
        <f t="shared" si="16"/>
        <v>12500</v>
      </c>
      <c r="AG56" s="237">
        <v>1.3</v>
      </c>
      <c r="AH56" s="237">
        <v>1.5169999999999999</v>
      </c>
      <c r="AI56" s="247">
        <v>1.7</v>
      </c>
      <c r="AJ56" s="247">
        <v>1.9</v>
      </c>
      <c r="AK56" s="247">
        <v>2.2000000000000002</v>
      </c>
      <c r="AL56" s="247">
        <v>2.4</v>
      </c>
      <c r="AM56" s="3"/>
      <c r="AN56" s="3"/>
    </row>
    <row r="57" spans="1:40" ht="31.5" x14ac:dyDescent="0.2">
      <c r="A57" s="97" t="s">
        <v>257</v>
      </c>
      <c r="B57" s="97" t="s">
        <v>330</v>
      </c>
      <c r="C57" s="237">
        <v>8.1199999999999992</v>
      </c>
      <c r="D57" s="237">
        <v>8.17</v>
      </c>
      <c r="E57" s="236">
        <v>12.2</v>
      </c>
      <c r="F57" s="236">
        <v>12.92</v>
      </c>
      <c r="G57" s="236">
        <v>13.656000000000001</v>
      </c>
      <c r="H57" s="236">
        <v>14.298</v>
      </c>
      <c r="I57" s="237">
        <v>8.1199999999999992</v>
      </c>
      <c r="J57" s="237">
        <v>8.17</v>
      </c>
      <c r="K57" s="236">
        <v>12.2</v>
      </c>
      <c r="L57" s="236">
        <v>12.92</v>
      </c>
      <c r="M57" s="236">
        <v>13.656000000000001</v>
      </c>
      <c r="N57" s="236">
        <v>14.298</v>
      </c>
      <c r="O57" s="226">
        <v>0</v>
      </c>
      <c r="P57" s="226">
        <v>0</v>
      </c>
      <c r="Q57" s="227">
        <v>0</v>
      </c>
      <c r="R57" s="227">
        <v>0</v>
      </c>
      <c r="S57" s="227">
        <v>0</v>
      </c>
      <c r="T57" s="227">
        <v>0</v>
      </c>
      <c r="U57" s="226">
        <v>22</v>
      </c>
      <c r="V57" s="226">
        <v>16</v>
      </c>
      <c r="W57" s="228">
        <v>15</v>
      </c>
      <c r="X57" s="228">
        <v>15</v>
      </c>
      <c r="Y57" s="228">
        <v>15</v>
      </c>
      <c r="Z57" s="227">
        <v>15</v>
      </c>
      <c r="AA57" s="167">
        <f t="shared" si="28"/>
        <v>9397.7272727272739</v>
      </c>
      <c r="AB57" s="167">
        <f t="shared" si="28"/>
        <v>11333.333333333334</v>
      </c>
      <c r="AC57" s="167">
        <f t="shared" si="28"/>
        <v>16011.111111111111</v>
      </c>
      <c r="AD57" s="167">
        <f t="shared" si="28"/>
        <v>16955.555555555555</v>
      </c>
      <c r="AE57" s="167">
        <f t="shared" si="28"/>
        <v>17922.222222222223</v>
      </c>
      <c r="AF57" s="167">
        <f t="shared" si="16"/>
        <v>18761.111111111113</v>
      </c>
      <c r="AG57" s="226">
        <v>2.4809999999999999</v>
      </c>
      <c r="AH57" s="226">
        <v>2.1760000000000002</v>
      </c>
      <c r="AI57" s="228">
        <v>2.8820000000000001</v>
      </c>
      <c r="AJ57" s="228">
        <v>3.052</v>
      </c>
      <c r="AK57" s="228">
        <v>3.226</v>
      </c>
      <c r="AL57" s="247">
        <v>3.3769999999999998</v>
      </c>
      <c r="AM57" s="3"/>
      <c r="AN57" s="3"/>
    </row>
    <row r="58" spans="1:40" ht="15.75" x14ac:dyDescent="0.2">
      <c r="A58" s="28"/>
      <c r="B58" s="217"/>
      <c r="C58" s="229"/>
      <c r="D58" s="229"/>
      <c r="E58" s="230"/>
      <c r="F58" s="230"/>
      <c r="G58" s="230"/>
      <c r="H58" s="230"/>
      <c r="I58" s="229"/>
      <c r="J58" s="229"/>
      <c r="K58" s="230"/>
      <c r="L58" s="230"/>
      <c r="M58" s="230"/>
      <c r="N58" s="230"/>
      <c r="O58" s="229"/>
      <c r="P58" s="229"/>
      <c r="Q58" s="230"/>
      <c r="R58" s="230"/>
      <c r="S58" s="230"/>
      <c r="T58" s="230"/>
      <c r="U58" s="229"/>
      <c r="V58" s="229"/>
      <c r="W58" s="231"/>
      <c r="X58" s="231"/>
      <c r="Y58" s="231"/>
      <c r="Z58" s="230"/>
      <c r="AA58" s="189"/>
      <c r="AB58" s="190"/>
      <c r="AC58" s="191"/>
      <c r="AD58" s="191"/>
      <c r="AE58" s="191"/>
      <c r="AF58" s="192"/>
      <c r="AG58" s="256"/>
      <c r="AH58" s="229"/>
      <c r="AI58" s="231"/>
      <c r="AJ58" s="231"/>
      <c r="AK58" s="231"/>
      <c r="AL58" s="231"/>
      <c r="AM58" s="3"/>
      <c r="AN58" s="3"/>
    </row>
    <row r="59" spans="1:40" ht="31.5" x14ac:dyDescent="0.2">
      <c r="A59" s="103" t="s">
        <v>258</v>
      </c>
      <c r="B59" s="209"/>
      <c r="C59" s="253">
        <f>C61+C62</f>
        <v>0</v>
      </c>
      <c r="D59" s="253">
        <f t="shared" ref="D59:Z59" si="29">D61+D62</f>
        <v>0</v>
      </c>
      <c r="E59" s="253">
        <f t="shared" si="29"/>
        <v>0</v>
      </c>
      <c r="F59" s="253">
        <f t="shared" si="29"/>
        <v>0</v>
      </c>
      <c r="G59" s="253">
        <f t="shared" si="29"/>
        <v>0</v>
      </c>
      <c r="H59" s="253">
        <f t="shared" si="29"/>
        <v>0</v>
      </c>
      <c r="I59" s="253">
        <f t="shared" si="29"/>
        <v>0</v>
      </c>
      <c r="J59" s="253">
        <f t="shared" si="29"/>
        <v>0</v>
      </c>
      <c r="K59" s="253">
        <f t="shared" si="29"/>
        <v>0</v>
      </c>
      <c r="L59" s="253">
        <f t="shared" si="29"/>
        <v>0</v>
      </c>
      <c r="M59" s="253">
        <f t="shared" si="29"/>
        <v>0</v>
      </c>
      <c r="N59" s="253">
        <f t="shared" si="29"/>
        <v>0</v>
      </c>
      <c r="O59" s="253">
        <f t="shared" si="29"/>
        <v>0</v>
      </c>
      <c r="P59" s="253">
        <f t="shared" si="29"/>
        <v>0</v>
      </c>
      <c r="Q59" s="253">
        <f t="shared" si="29"/>
        <v>0</v>
      </c>
      <c r="R59" s="253">
        <f t="shared" si="29"/>
        <v>0</v>
      </c>
      <c r="S59" s="253">
        <f t="shared" si="29"/>
        <v>0</v>
      </c>
      <c r="T59" s="253">
        <f t="shared" si="29"/>
        <v>0</v>
      </c>
      <c r="U59" s="253">
        <f t="shared" si="29"/>
        <v>44</v>
      </c>
      <c r="V59" s="253">
        <f t="shared" si="29"/>
        <v>44</v>
      </c>
      <c r="W59" s="253">
        <f t="shared" si="29"/>
        <v>44</v>
      </c>
      <c r="X59" s="253">
        <f t="shared" si="29"/>
        <v>44</v>
      </c>
      <c r="Y59" s="253">
        <f t="shared" si="29"/>
        <v>44</v>
      </c>
      <c r="Z59" s="253">
        <f t="shared" si="29"/>
        <v>44</v>
      </c>
      <c r="AA59" s="193">
        <f>(AG59*1000000)/U59/12</f>
        <v>28179.92424242424</v>
      </c>
      <c r="AB59" s="193">
        <f>(AH59*1000000)/V59/12</f>
        <v>31632.57575757576</v>
      </c>
      <c r="AC59" s="193">
        <f>(AI59*1000000)/W59/12</f>
        <v>32083.333333333332</v>
      </c>
      <c r="AD59" s="193">
        <f>(AJ59*1000000)/X59/12</f>
        <v>32386.363636363636</v>
      </c>
      <c r="AE59" s="193">
        <f>(AK59*1000000)/Y59/12</f>
        <v>32689.393939393933</v>
      </c>
      <c r="AF59" s="194">
        <f t="shared" si="16"/>
        <v>32954.545454545456</v>
      </c>
      <c r="AG59" s="253">
        <f>AG61+AG62</f>
        <v>14.879</v>
      </c>
      <c r="AH59" s="253">
        <f t="shared" ref="AH59:AL59" si="30">AH61+AH62</f>
        <v>16.702000000000002</v>
      </c>
      <c r="AI59" s="232">
        <f t="shared" si="30"/>
        <v>16.940000000000001</v>
      </c>
      <c r="AJ59" s="232">
        <f t="shared" si="30"/>
        <v>17.100000000000001</v>
      </c>
      <c r="AK59" s="232">
        <f t="shared" si="30"/>
        <v>17.259999999999998</v>
      </c>
      <c r="AL59" s="232">
        <f t="shared" si="30"/>
        <v>17.399999999999999</v>
      </c>
      <c r="AM59" s="3"/>
      <c r="AN59" s="3"/>
    </row>
    <row r="60" spans="1:40" ht="15.75" x14ac:dyDescent="0.2">
      <c r="A60" s="105" t="s">
        <v>97</v>
      </c>
      <c r="B60" s="210"/>
      <c r="C60" s="225"/>
      <c r="D60" s="226"/>
      <c r="E60" s="227"/>
      <c r="F60" s="227"/>
      <c r="G60" s="227"/>
      <c r="H60" s="227"/>
      <c r="I60" s="226"/>
      <c r="J60" s="226"/>
      <c r="K60" s="227"/>
      <c r="L60" s="227"/>
      <c r="M60" s="227"/>
      <c r="N60" s="227"/>
      <c r="O60" s="226"/>
      <c r="P60" s="226"/>
      <c r="Q60" s="227"/>
      <c r="R60" s="227"/>
      <c r="S60" s="227"/>
      <c r="T60" s="227"/>
      <c r="U60" s="226"/>
      <c r="V60" s="226"/>
      <c r="W60" s="228"/>
      <c r="X60" s="228"/>
      <c r="Y60" s="228"/>
      <c r="Z60" s="227"/>
      <c r="AA60" s="172"/>
      <c r="AB60" s="172"/>
      <c r="AC60" s="173"/>
      <c r="AD60" s="173"/>
      <c r="AE60" s="173"/>
      <c r="AF60" s="174"/>
      <c r="AG60" s="225"/>
      <c r="AH60" s="226"/>
      <c r="AI60" s="228"/>
      <c r="AJ60" s="228"/>
      <c r="AK60" s="228"/>
      <c r="AL60" s="228"/>
      <c r="AM60" s="3"/>
      <c r="AN60" s="3"/>
    </row>
    <row r="61" spans="1:40" ht="15.75" x14ac:dyDescent="0.2">
      <c r="A61" s="97" t="s">
        <v>259</v>
      </c>
      <c r="B61" s="97" t="s">
        <v>330</v>
      </c>
      <c r="C61" s="225">
        <v>0</v>
      </c>
      <c r="D61" s="226">
        <v>0</v>
      </c>
      <c r="E61" s="227">
        <v>0</v>
      </c>
      <c r="F61" s="227">
        <v>0</v>
      </c>
      <c r="G61" s="227">
        <v>0</v>
      </c>
      <c r="H61" s="227">
        <v>0</v>
      </c>
      <c r="I61" s="226">
        <v>0</v>
      </c>
      <c r="J61" s="226">
        <v>0</v>
      </c>
      <c r="K61" s="227">
        <v>0</v>
      </c>
      <c r="L61" s="227">
        <v>0</v>
      </c>
      <c r="M61" s="227">
        <v>0</v>
      </c>
      <c r="N61" s="227">
        <v>0</v>
      </c>
      <c r="O61" s="226">
        <v>0</v>
      </c>
      <c r="P61" s="226">
        <v>0</v>
      </c>
      <c r="Q61" s="227">
        <v>0</v>
      </c>
      <c r="R61" s="227">
        <v>0</v>
      </c>
      <c r="S61" s="227">
        <v>0</v>
      </c>
      <c r="T61" s="227">
        <v>0</v>
      </c>
      <c r="U61" s="226">
        <v>15</v>
      </c>
      <c r="V61" s="226">
        <v>15</v>
      </c>
      <c r="W61" s="228">
        <v>15</v>
      </c>
      <c r="X61" s="228">
        <v>15</v>
      </c>
      <c r="Y61" s="228">
        <v>15</v>
      </c>
      <c r="Z61" s="227">
        <v>15</v>
      </c>
      <c r="AA61" s="156">
        <f t="shared" ref="AA61:AE63" si="31">(AG61*1000000)/U61/12</f>
        <v>29294.444444444442</v>
      </c>
      <c r="AB61" s="156">
        <f t="shared" si="31"/>
        <v>29600</v>
      </c>
      <c r="AC61" s="157">
        <f t="shared" si="31"/>
        <v>30888.888888888891</v>
      </c>
      <c r="AD61" s="157">
        <f t="shared" si="31"/>
        <v>31666.666666666668</v>
      </c>
      <c r="AE61" s="157">
        <f t="shared" si="31"/>
        <v>32277.777777777777</v>
      </c>
      <c r="AF61" s="158">
        <f t="shared" si="16"/>
        <v>32777.777777777774</v>
      </c>
      <c r="AG61" s="226">
        <v>5.2729999999999997</v>
      </c>
      <c r="AH61" s="226">
        <v>5.3280000000000003</v>
      </c>
      <c r="AI61" s="247">
        <v>5.56</v>
      </c>
      <c r="AJ61" s="247">
        <v>5.7</v>
      </c>
      <c r="AK61" s="247">
        <v>5.81</v>
      </c>
      <c r="AL61" s="247">
        <v>5.9</v>
      </c>
      <c r="AM61" s="3"/>
      <c r="AN61" s="3"/>
    </row>
    <row r="62" spans="1:40" ht="18.75" customHeight="1" x14ac:dyDescent="0.2">
      <c r="A62" s="28" t="s">
        <v>260</v>
      </c>
      <c r="B62" s="217" t="s">
        <v>330</v>
      </c>
      <c r="C62" s="229">
        <v>0</v>
      </c>
      <c r="D62" s="229">
        <v>0</v>
      </c>
      <c r="E62" s="230">
        <v>0</v>
      </c>
      <c r="F62" s="230">
        <v>0</v>
      </c>
      <c r="G62" s="230">
        <v>0</v>
      </c>
      <c r="H62" s="230">
        <v>0</v>
      </c>
      <c r="I62" s="229">
        <v>0</v>
      </c>
      <c r="J62" s="229">
        <v>0</v>
      </c>
      <c r="K62" s="230">
        <v>0</v>
      </c>
      <c r="L62" s="230">
        <v>0</v>
      </c>
      <c r="M62" s="230">
        <v>0</v>
      </c>
      <c r="N62" s="230">
        <v>0</v>
      </c>
      <c r="O62" s="229">
        <v>0</v>
      </c>
      <c r="P62" s="229">
        <v>0</v>
      </c>
      <c r="Q62" s="230">
        <v>0</v>
      </c>
      <c r="R62" s="230">
        <v>0</v>
      </c>
      <c r="S62" s="230">
        <v>0</v>
      </c>
      <c r="T62" s="230">
        <v>0</v>
      </c>
      <c r="U62" s="229">
        <v>29</v>
      </c>
      <c r="V62" s="229">
        <v>29</v>
      </c>
      <c r="W62" s="231">
        <v>29</v>
      </c>
      <c r="X62" s="231">
        <v>29</v>
      </c>
      <c r="Y62" s="231">
        <v>29</v>
      </c>
      <c r="Z62" s="230">
        <v>29</v>
      </c>
      <c r="AA62" s="147">
        <f t="shared" si="31"/>
        <v>27603.448275862069</v>
      </c>
      <c r="AB62" s="147">
        <f t="shared" si="31"/>
        <v>32683.908045977008</v>
      </c>
      <c r="AC62" s="177">
        <f t="shared" si="31"/>
        <v>32701.149425287356</v>
      </c>
      <c r="AD62" s="177">
        <f t="shared" si="31"/>
        <v>32758.620689655174</v>
      </c>
      <c r="AE62" s="177">
        <f t="shared" si="31"/>
        <v>32902.298850574713</v>
      </c>
      <c r="AF62" s="178">
        <f t="shared" si="16"/>
        <v>33045.977011494251</v>
      </c>
      <c r="AG62" s="229">
        <v>9.6059999999999999</v>
      </c>
      <c r="AH62" s="229">
        <v>11.374000000000001</v>
      </c>
      <c r="AI62" s="257">
        <v>11.38</v>
      </c>
      <c r="AJ62" s="257">
        <v>11.4</v>
      </c>
      <c r="AK62" s="257">
        <v>11.45</v>
      </c>
      <c r="AL62" s="257">
        <v>11.5</v>
      </c>
      <c r="AM62" s="3"/>
      <c r="AN62" s="3"/>
    </row>
    <row r="63" spans="1:40" ht="31.5" x14ac:dyDescent="0.2">
      <c r="A63" s="103" t="s">
        <v>261</v>
      </c>
      <c r="B63" s="209"/>
      <c r="C63" s="253">
        <f>C65+C66</f>
        <v>0</v>
      </c>
      <c r="D63" s="253">
        <f t="shared" ref="D63:Z63" si="32">D65+D66</f>
        <v>0</v>
      </c>
      <c r="E63" s="253">
        <f t="shared" si="32"/>
        <v>0</v>
      </c>
      <c r="F63" s="253">
        <f t="shared" si="32"/>
        <v>0</v>
      </c>
      <c r="G63" s="253">
        <f t="shared" si="32"/>
        <v>0</v>
      </c>
      <c r="H63" s="253">
        <f t="shared" si="32"/>
        <v>0</v>
      </c>
      <c r="I63" s="253">
        <f t="shared" si="32"/>
        <v>0</v>
      </c>
      <c r="J63" s="253">
        <f t="shared" si="32"/>
        <v>0</v>
      </c>
      <c r="K63" s="253">
        <f t="shared" si="32"/>
        <v>0</v>
      </c>
      <c r="L63" s="253">
        <f t="shared" si="32"/>
        <v>0</v>
      </c>
      <c r="M63" s="253">
        <f t="shared" si="32"/>
        <v>0</v>
      </c>
      <c r="N63" s="253">
        <f t="shared" si="32"/>
        <v>0</v>
      </c>
      <c r="O63" s="253">
        <f t="shared" si="32"/>
        <v>0</v>
      </c>
      <c r="P63" s="253">
        <f t="shared" si="32"/>
        <v>0</v>
      </c>
      <c r="Q63" s="253">
        <f t="shared" si="32"/>
        <v>0</v>
      </c>
      <c r="R63" s="253">
        <f t="shared" si="32"/>
        <v>0</v>
      </c>
      <c r="S63" s="253">
        <f t="shared" si="32"/>
        <v>0</v>
      </c>
      <c r="T63" s="253">
        <f t="shared" si="32"/>
        <v>0</v>
      </c>
      <c r="U63" s="253">
        <f t="shared" si="32"/>
        <v>9</v>
      </c>
      <c r="V63" s="253">
        <f t="shared" si="32"/>
        <v>8</v>
      </c>
      <c r="W63" s="253">
        <f t="shared" si="32"/>
        <v>8</v>
      </c>
      <c r="X63" s="253">
        <f t="shared" si="32"/>
        <v>8</v>
      </c>
      <c r="Y63" s="253">
        <f t="shared" si="32"/>
        <v>8</v>
      </c>
      <c r="Z63" s="253">
        <f t="shared" si="32"/>
        <v>8</v>
      </c>
      <c r="AA63" s="153">
        <f t="shared" si="31"/>
        <v>24101.85185185185</v>
      </c>
      <c r="AB63" s="153">
        <f t="shared" si="31"/>
        <v>29197.916666666668</v>
      </c>
      <c r="AC63" s="153">
        <f t="shared" si="31"/>
        <v>29406.25</v>
      </c>
      <c r="AD63" s="153">
        <f t="shared" si="31"/>
        <v>29875</v>
      </c>
      <c r="AE63" s="153">
        <f t="shared" si="31"/>
        <v>30354.166666666661</v>
      </c>
      <c r="AF63" s="136">
        <f t="shared" si="16"/>
        <v>30927.083333333339</v>
      </c>
      <c r="AG63" s="232">
        <f>AG65+AG66</f>
        <v>2.6029999999999998</v>
      </c>
      <c r="AH63" s="232">
        <f t="shared" ref="AH63:AL63" si="33">AH65+AH66</f>
        <v>2.8029999999999999</v>
      </c>
      <c r="AI63" s="232">
        <f t="shared" si="33"/>
        <v>2.823</v>
      </c>
      <c r="AJ63" s="232">
        <f t="shared" si="33"/>
        <v>2.8679999999999999</v>
      </c>
      <c r="AK63" s="232">
        <f t="shared" si="33"/>
        <v>2.9139999999999997</v>
      </c>
      <c r="AL63" s="232">
        <f t="shared" si="33"/>
        <v>2.9690000000000003</v>
      </c>
      <c r="AM63" s="3"/>
      <c r="AN63" s="3"/>
    </row>
    <row r="64" spans="1:40" ht="15.75" x14ac:dyDescent="0.2">
      <c r="A64" s="105" t="s">
        <v>97</v>
      </c>
      <c r="B64" s="210"/>
      <c r="C64" s="225"/>
      <c r="D64" s="226"/>
      <c r="E64" s="227"/>
      <c r="F64" s="227"/>
      <c r="G64" s="227"/>
      <c r="H64" s="227"/>
      <c r="I64" s="226"/>
      <c r="J64" s="226"/>
      <c r="K64" s="227"/>
      <c r="L64" s="227"/>
      <c r="M64" s="227"/>
      <c r="N64" s="227"/>
      <c r="O64" s="226"/>
      <c r="P64" s="226"/>
      <c r="Q64" s="227"/>
      <c r="R64" s="227"/>
      <c r="S64" s="227"/>
      <c r="T64" s="227"/>
      <c r="U64" s="226"/>
      <c r="V64" s="226"/>
      <c r="W64" s="228"/>
      <c r="X64" s="228"/>
      <c r="Y64" s="228"/>
      <c r="Z64" s="227"/>
      <c r="AA64" s="156"/>
      <c r="AB64" s="156"/>
      <c r="AC64" s="157"/>
      <c r="AD64" s="157"/>
      <c r="AE64" s="157"/>
      <c r="AF64" s="158"/>
      <c r="AG64" s="225"/>
      <c r="AH64" s="226"/>
      <c r="AI64" s="228"/>
      <c r="AJ64" s="228"/>
      <c r="AK64" s="228"/>
      <c r="AL64" s="228"/>
      <c r="AM64" s="3"/>
      <c r="AN64" s="3"/>
    </row>
    <row r="65" spans="1:40" ht="15.75" x14ac:dyDescent="0.2">
      <c r="A65" s="97" t="s">
        <v>262</v>
      </c>
      <c r="B65" s="304" t="s">
        <v>330</v>
      </c>
      <c r="C65" s="226">
        <v>0</v>
      </c>
      <c r="D65" s="226">
        <v>0</v>
      </c>
      <c r="E65" s="227">
        <v>0</v>
      </c>
      <c r="F65" s="227">
        <v>0</v>
      </c>
      <c r="G65" s="227">
        <v>0</v>
      </c>
      <c r="H65" s="227">
        <v>0</v>
      </c>
      <c r="I65" s="226">
        <v>0</v>
      </c>
      <c r="J65" s="226">
        <v>0</v>
      </c>
      <c r="K65" s="227">
        <v>0</v>
      </c>
      <c r="L65" s="227">
        <v>0</v>
      </c>
      <c r="M65" s="227">
        <v>0</v>
      </c>
      <c r="N65" s="227">
        <v>0</v>
      </c>
      <c r="O65" s="226">
        <v>0</v>
      </c>
      <c r="P65" s="226">
        <v>0</v>
      </c>
      <c r="Q65" s="227">
        <v>0</v>
      </c>
      <c r="R65" s="227">
        <v>0</v>
      </c>
      <c r="S65" s="227">
        <v>0</v>
      </c>
      <c r="T65" s="227">
        <v>0</v>
      </c>
      <c r="U65" s="226">
        <v>5</v>
      </c>
      <c r="V65" s="226">
        <v>4</v>
      </c>
      <c r="W65" s="228">
        <v>4</v>
      </c>
      <c r="X65" s="228">
        <v>4</v>
      </c>
      <c r="Y65" s="228">
        <v>4</v>
      </c>
      <c r="Z65" s="227">
        <v>4</v>
      </c>
      <c r="AA65" s="156">
        <f t="shared" ref="AA65:AE67" si="34">(AG65*1000000)/U65/12</f>
        <v>10550</v>
      </c>
      <c r="AB65" s="156">
        <f t="shared" si="34"/>
        <v>16916.666666666668</v>
      </c>
      <c r="AC65" s="157">
        <f t="shared" si="34"/>
        <v>17083.333333333332</v>
      </c>
      <c r="AD65" s="157">
        <f t="shared" si="34"/>
        <v>17500</v>
      </c>
      <c r="AE65" s="157">
        <f t="shared" si="34"/>
        <v>17916.666666666668</v>
      </c>
      <c r="AF65" s="158">
        <f t="shared" si="16"/>
        <v>18541.666666666668</v>
      </c>
      <c r="AG65" s="226">
        <v>0.63300000000000001</v>
      </c>
      <c r="AH65" s="226">
        <v>0.81200000000000006</v>
      </c>
      <c r="AI65" s="247">
        <v>0.82</v>
      </c>
      <c r="AJ65" s="247">
        <v>0.84</v>
      </c>
      <c r="AK65" s="247">
        <v>0.86</v>
      </c>
      <c r="AL65" s="247">
        <v>0.89</v>
      </c>
      <c r="AM65" s="3"/>
      <c r="AN65" s="3"/>
    </row>
    <row r="66" spans="1:40" ht="15.75" x14ac:dyDescent="0.2">
      <c r="A66" s="99" t="s">
        <v>263</v>
      </c>
      <c r="B66" s="216" t="s">
        <v>330</v>
      </c>
      <c r="C66" s="229">
        <v>0</v>
      </c>
      <c r="D66" s="229">
        <v>0</v>
      </c>
      <c r="E66" s="230">
        <v>0</v>
      </c>
      <c r="F66" s="230">
        <v>0</v>
      </c>
      <c r="G66" s="230">
        <v>0</v>
      </c>
      <c r="H66" s="230">
        <v>0</v>
      </c>
      <c r="I66" s="229">
        <v>0</v>
      </c>
      <c r="J66" s="229">
        <v>0</v>
      </c>
      <c r="K66" s="230">
        <v>0</v>
      </c>
      <c r="L66" s="230">
        <v>0</v>
      </c>
      <c r="M66" s="230">
        <v>0</v>
      </c>
      <c r="N66" s="230">
        <v>0</v>
      </c>
      <c r="O66" s="229">
        <v>0</v>
      </c>
      <c r="P66" s="229">
        <v>0</v>
      </c>
      <c r="Q66" s="230">
        <v>0</v>
      </c>
      <c r="R66" s="230">
        <v>0</v>
      </c>
      <c r="S66" s="230">
        <v>0</v>
      </c>
      <c r="T66" s="230">
        <v>0</v>
      </c>
      <c r="U66" s="229">
        <v>4</v>
      </c>
      <c r="V66" s="229">
        <v>4</v>
      </c>
      <c r="W66" s="231">
        <v>4</v>
      </c>
      <c r="X66" s="231">
        <v>4</v>
      </c>
      <c r="Y66" s="231">
        <v>4</v>
      </c>
      <c r="Z66" s="230">
        <v>4</v>
      </c>
      <c r="AA66" s="147">
        <f t="shared" si="34"/>
        <v>41041.666666666664</v>
      </c>
      <c r="AB66" s="147">
        <f t="shared" si="34"/>
        <v>41479.166666666664</v>
      </c>
      <c r="AC66" s="177">
        <f t="shared" si="34"/>
        <v>41729.166666666664</v>
      </c>
      <c r="AD66" s="177">
        <f t="shared" si="34"/>
        <v>42250</v>
      </c>
      <c r="AE66" s="177">
        <f t="shared" si="34"/>
        <v>42791.666666666664</v>
      </c>
      <c r="AF66" s="178">
        <f t="shared" si="16"/>
        <v>43312.500000000007</v>
      </c>
      <c r="AG66" s="255">
        <v>1.97</v>
      </c>
      <c r="AH66" s="255">
        <v>1.9910000000000001</v>
      </c>
      <c r="AI66" s="257">
        <v>2.0030000000000001</v>
      </c>
      <c r="AJ66" s="231">
        <v>2.028</v>
      </c>
      <c r="AK66" s="231">
        <v>2.0539999999999998</v>
      </c>
      <c r="AL66" s="231">
        <v>2.0790000000000002</v>
      </c>
      <c r="AM66" s="3"/>
      <c r="AN66" s="3"/>
    </row>
    <row r="67" spans="1:40" ht="78.75" x14ac:dyDescent="0.2">
      <c r="A67" s="103" t="s">
        <v>264</v>
      </c>
      <c r="B67" s="103"/>
      <c r="C67" s="253">
        <f>C69+C70+C71+C72+C73+C74+C75+C76+C77+C78+C79+C80+C81</f>
        <v>0</v>
      </c>
      <c r="D67" s="253">
        <f t="shared" ref="D67:Z67" si="35">D69+D70+D71+D72+D73+D74+D75+D76+D77+D78+D79+D80+D81</f>
        <v>0</v>
      </c>
      <c r="E67" s="253">
        <f t="shared" si="35"/>
        <v>0</v>
      </c>
      <c r="F67" s="253">
        <f t="shared" si="35"/>
        <v>0</v>
      </c>
      <c r="G67" s="253">
        <f t="shared" si="35"/>
        <v>0</v>
      </c>
      <c r="H67" s="253">
        <f t="shared" si="35"/>
        <v>0</v>
      </c>
      <c r="I67" s="253">
        <f t="shared" si="35"/>
        <v>0</v>
      </c>
      <c r="J67" s="253">
        <f t="shared" si="35"/>
        <v>0</v>
      </c>
      <c r="K67" s="253">
        <f t="shared" si="35"/>
        <v>0</v>
      </c>
      <c r="L67" s="253">
        <f t="shared" si="35"/>
        <v>0</v>
      </c>
      <c r="M67" s="253">
        <f t="shared" si="35"/>
        <v>0</v>
      </c>
      <c r="N67" s="253">
        <f t="shared" si="35"/>
        <v>0</v>
      </c>
      <c r="O67" s="253">
        <f t="shared" si="35"/>
        <v>0</v>
      </c>
      <c r="P67" s="253">
        <f t="shared" si="35"/>
        <v>0</v>
      </c>
      <c r="Q67" s="253">
        <f t="shared" si="35"/>
        <v>0</v>
      </c>
      <c r="R67" s="253">
        <f t="shared" si="35"/>
        <v>0</v>
      </c>
      <c r="S67" s="253">
        <f t="shared" si="35"/>
        <v>0</v>
      </c>
      <c r="T67" s="253">
        <f t="shared" si="35"/>
        <v>0</v>
      </c>
      <c r="U67" s="253">
        <f t="shared" si="35"/>
        <v>536</v>
      </c>
      <c r="V67" s="253">
        <f t="shared" si="35"/>
        <v>541</v>
      </c>
      <c r="W67" s="253">
        <f t="shared" si="35"/>
        <v>549</v>
      </c>
      <c r="X67" s="253">
        <f t="shared" si="35"/>
        <v>549</v>
      </c>
      <c r="Y67" s="253">
        <f t="shared" si="35"/>
        <v>549</v>
      </c>
      <c r="Z67" s="253">
        <f t="shared" si="35"/>
        <v>549</v>
      </c>
      <c r="AA67" s="153">
        <f t="shared" si="34"/>
        <v>27834.732587064678</v>
      </c>
      <c r="AB67" s="153">
        <f t="shared" si="34"/>
        <v>28537.276648182367</v>
      </c>
      <c r="AC67" s="153">
        <f t="shared" si="34"/>
        <v>28659.077109896771</v>
      </c>
      <c r="AD67" s="153">
        <f t="shared" si="34"/>
        <v>29039.769277474199</v>
      </c>
      <c r="AE67" s="153">
        <f t="shared" si="34"/>
        <v>29388.737097753488</v>
      </c>
      <c r="AF67" s="136">
        <f t="shared" si="16"/>
        <v>29730.418943533699</v>
      </c>
      <c r="AG67" s="232">
        <f>AG69+AG70+AG71+AG72+AG73+AG74+AG75+AG76+AG77+AG78+AG79+AG80+AG81</f>
        <v>179.03300000000002</v>
      </c>
      <c r="AH67" s="232">
        <f t="shared" ref="AH67:AL67" si="36">AH69+AH70+AH71+AH72+AH73+AH74+AH75+AH76+AH77+AH78+AH79+AH80+AH81</f>
        <v>185.26399999999995</v>
      </c>
      <c r="AI67" s="232">
        <f t="shared" si="36"/>
        <v>188.80599999999995</v>
      </c>
      <c r="AJ67" s="232">
        <f t="shared" si="36"/>
        <v>191.31399999999999</v>
      </c>
      <c r="AK67" s="232">
        <f t="shared" si="36"/>
        <v>193.61299999999997</v>
      </c>
      <c r="AL67" s="232">
        <f t="shared" si="36"/>
        <v>195.864</v>
      </c>
      <c r="AM67" s="3"/>
      <c r="AN67" s="3"/>
    </row>
    <row r="68" spans="1:40" ht="15.75" x14ac:dyDescent="0.2">
      <c r="A68" s="105" t="s">
        <v>97</v>
      </c>
      <c r="B68" s="210"/>
      <c r="C68" s="225"/>
      <c r="D68" s="226"/>
      <c r="E68" s="227"/>
      <c r="F68" s="227"/>
      <c r="G68" s="227"/>
      <c r="H68" s="227"/>
      <c r="I68" s="226"/>
      <c r="J68" s="226"/>
      <c r="K68" s="227"/>
      <c r="L68" s="227"/>
      <c r="M68" s="227"/>
      <c r="N68" s="227"/>
      <c r="O68" s="226"/>
      <c r="P68" s="226"/>
      <c r="Q68" s="227"/>
      <c r="R68" s="227"/>
      <c r="S68" s="227"/>
      <c r="T68" s="227"/>
      <c r="U68" s="226"/>
      <c r="V68" s="226"/>
      <c r="W68" s="228"/>
      <c r="X68" s="228"/>
      <c r="Y68" s="228"/>
      <c r="Z68" s="227"/>
      <c r="AA68" s="167"/>
      <c r="AB68" s="167"/>
      <c r="AC68" s="168"/>
      <c r="AD68" s="168"/>
      <c r="AE68" s="168"/>
      <c r="AF68" s="169"/>
      <c r="AG68" s="225"/>
      <c r="AH68" s="226"/>
      <c r="AI68" s="228"/>
      <c r="AJ68" s="228"/>
      <c r="AK68" s="228"/>
      <c r="AL68" s="228"/>
      <c r="AM68" s="3"/>
      <c r="AN68" s="3"/>
    </row>
    <row r="69" spans="1:40" ht="31.5" x14ac:dyDescent="0.2">
      <c r="A69" s="185" t="s">
        <v>265</v>
      </c>
      <c r="B69" s="211" t="s">
        <v>340</v>
      </c>
      <c r="C69" s="225">
        <v>0</v>
      </c>
      <c r="D69" s="226">
        <v>0</v>
      </c>
      <c r="E69" s="227">
        <v>0</v>
      </c>
      <c r="F69" s="227">
        <v>0</v>
      </c>
      <c r="G69" s="227">
        <v>0</v>
      </c>
      <c r="H69" s="227">
        <v>0</v>
      </c>
      <c r="I69" s="226">
        <v>0</v>
      </c>
      <c r="J69" s="226">
        <v>0</v>
      </c>
      <c r="K69" s="227">
        <v>0</v>
      </c>
      <c r="L69" s="227">
        <v>0</v>
      </c>
      <c r="M69" s="227">
        <v>0</v>
      </c>
      <c r="N69" s="227">
        <v>0</v>
      </c>
      <c r="O69" s="226">
        <v>0</v>
      </c>
      <c r="P69" s="226">
        <v>0</v>
      </c>
      <c r="Q69" s="227">
        <v>0</v>
      </c>
      <c r="R69" s="227">
        <v>0</v>
      </c>
      <c r="S69" s="227">
        <v>0</v>
      </c>
      <c r="T69" s="227">
        <v>0</v>
      </c>
      <c r="U69" s="226">
        <v>258</v>
      </c>
      <c r="V69" s="226">
        <v>266</v>
      </c>
      <c r="W69" s="228">
        <v>279</v>
      </c>
      <c r="X69" s="228">
        <v>279</v>
      </c>
      <c r="Y69" s="228">
        <v>279</v>
      </c>
      <c r="Z69" s="227">
        <v>279</v>
      </c>
      <c r="AA69" s="172">
        <f t="shared" ref="AA69:AE85" si="37">(AG69*1000000)/U69/12</f>
        <v>24654.069767441862</v>
      </c>
      <c r="AB69" s="172">
        <f t="shared" si="37"/>
        <v>24768.48370927318</v>
      </c>
      <c r="AC69" s="173">
        <f t="shared" si="37"/>
        <v>25250.597371565116</v>
      </c>
      <c r="AD69" s="173">
        <f t="shared" si="37"/>
        <v>25565.710872162483</v>
      </c>
      <c r="AE69" s="173">
        <f t="shared" si="37"/>
        <v>25886.20071684588</v>
      </c>
      <c r="AF69" s="174">
        <f t="shared" si="16"/>
        <v>26209.976105137393</v>
      </c>
      <c r="AG69" s="237">
        <v>76.328999999999994</v>
      </c>
      <c r="AH69" s="237">
        <v>79.061000000000007</v>
      </c>
      <c r="AI69" s="228">
        <v>84.539000000000001</v>
      </c>
      <c r="AJ69" s="228">
        <v>85.593999999999994</v>
      </c>
      <c r="AK69" s="228">
        <v>86.667000000000002</v>
      </c>
      <c r="AL69" s="247">
        <v>87.751000000000005</v>
      </c>
      <c r="AM69" s="3"/>
      <c r="AN69" s="3"/>
    </row>
    <row r="70" spans="1:40" ht="33.75" customHeight="1" x14ac:dyDescent="0.2">
      <c r="A70" s="97" t="s">
        <v>359</v>
      </c>
      <c r="B70" s="97" t="s">
        <v>330</v>
      </c>
      <c r="C70" s="225">
        <v>0</v>
      </c>
      <c r="D70" s="226">
        <v>0</v>
      </c>
      <c r="E70" s="227">
        <v>0</v>
      </c>
      <c r="F70" s="227">
        <v>0</v>
      </c>
      <c r="G70" s="227">
        <v>0</v>
      </c>
      <c r="H70" s="227">
        <v>0</v>
      </c>
      <c r="I70" s="226">
        <v>0</v>
      </c>
      <c r="J70" s="226">
        <v>0</v>
      </c>
      <c r="K70" s="227">
        <v>0</v>
      </c>
      <c r="L70" s="227">
        <v>0</v>
      </c>
      <c r="M70" s="227">
        <v>0</v>
      </c>
      <c r="N70" s="227">
        <v>0</v>
      </c>
      <c r="O70" s="226">
        <v>0</v>
      </c>
      <c r="P70" s="226">
        <v>0</v>
      </c>
      <c r="Q70" s="227">
        <v>0</v>
      </c>
      <c r="R70" s="227">
        <v>0</v>
      </c>
      <c r="S70" s="227">
        <v>0</v>
      </c>
      <c r="T70" s="227">
        <v>0</v>
      </c>
      <c r="U70" s="226">
        <v>14</v>
      </c>
      <c r="V70" s="226">
        <v>12</v>
      </c>
      <c r="W70" s="228">
        <v>14</v>
      </c>
      <c r="X70" s="228">
        <v>14</v>
      </c>
      <c r="Y70" s="228">
        <v>14</v>
      </c>
      <c r="Z70" s="227">
        <v>14</v>
      </c>
      <c r="AA70" s="172">
        <f t="shared" si="37"/>
        <v>22630.952380952382</v>
      </c>
      <c r="AB70" s="172">
        <f t="shared" si="37"/>
        <v>28368.055555555558</v>
      </c>
      <c r="AC70" s="173">
        <f t="shared" si="37"/>
        <v>28452.38095238095</v>
      </c>
      <c r="AD70" s="173">
        <f t="shared" si="37"/>
        <v>28869.047619047618</v>
      </c>
      <c r="AE70" s="173">
        <f t="shared" si="37"/>
        <v>29404.761904761905</v>
      </c>
      <c r="AF70" s="174">
        <f t="shared" si="16"/>
        <v>29761.904761904763</v>
      </c>
      <c r="AG70" s="226">
        <v>3.802</v>
      </c>
      <c r="AH70" s="226">
        <v>4.085</v>
      </c>
      <c r="AI70" s="247">
        <v>4.78</v>
      </c>
      <c r="AJ70" s="247">
        <v>4.8499999999999996</v>
      </c>
      <c r="AK70" s="247">
        <v>4.9400000000000004</v>
      </c>
      <c r="AL70" s="247">
        <v>5</v>
      </c>
      <c r="AM70" s="3"/>
      <c r="AN70" s="3"/>
    </row>
    <row r="71" spans="1:40" ht="15.75" x14ac:dyDescent="0.2">
      <c r="A71" s="97" t="s">
        <v>266</v>
      </c>
      <c r="B71" s="97" t="s">
        <v>330</v>
      </c>
      <c r="C71" s="225">
        <v>0</v>
      </c>
      <c r="D71" s="226">
        <v>0</v>
      </c>
      <c r="E71" s="227">
        <v>0</v>
      </c>
      <c r="F71" s="227">
        <v>0</v>
      </c>
      <c r="G71" s="227">
        <v>0</v>
      </c>
      <c r="H71" s="227">
        <v>0</v>
      </c>
      <c r="I71" s="226">
        <v>0</v>
      </c>
      <c r="J71" s="226">
        <v>0</v>
      </c>
      <c r="K71" s="227">
        <v>0</v>
      </c>
      <c r="L71" s="227">
        <v>0</v>
      </c>
      <c r="M71" s="227">
        <v>0</v>
      </c>
      <c r="N71" s="227">
        <v>0</v>
      </c>
      <c r="O71" s="226">
        <v>0</v>
      </c>
      <c r="P71" s="226">
        <v>0</v>
      </c>
      <c r="Q71" s="227">
        <v>0</v>
      </c>
      <c r="R71" s="227">
        <v>0</v>
      </c>
      <c r="S71" s="227">
        <v>0</v>
      </c>
      <c r="T71" s="227">
        <v>0</v>
      </c>
      <c r="U71" s="226">
        <v>21</v>
      </c>
      <c r="V71" s="226">
        <v>21</v>
      </c>
      <c r="W71" s="228">
        <v>21</v>
      </c>
      <c r="X71" s="228">
        <v>21</v>
      </c>
      <c r="Y71" s="228">
        <v>21</v>
      </c>
      <c r="Z71" s="227">
        <v>21</v>
      </c>
      <c r="AA71" s="156">
        <f t="shared" si="37"/>
        <v>28686.50793650794</v>
      </c>
      <c r="AB71" s="156">
        <f t="shared" si="37"/>
        <v>30404.761904761905</v>
      </c>
      <c r="AC71" s="157">
        <f t="shared" si="37"/>
        <v>30952.38095238095</v>
      </c>
      <c r="AD71" s="157">
        <f t="shared" si="37"/>
        <v>31349.20634920635</v>
      </c>
      <c r="AE71" s="157">
        <f t="shared" si="37"/>
        <v>31746.031746031746</v>
      </c>
      <c r="AF71" s="158">
        <f t="shared" si="16"/>
        <v>32142.857142857145</v>
      </c>
      <c r="AG71" s="226">
        <v>7.2290000000000001</v>
      </c>
      <c r="AH71" s="226">
        <v>7.6619999999999999</v>
      </c>
      <c r="AI71" s="247">
        <v>7.8</v>
      </c>
      <c r="AJ71" s="247">
        <v>7.9</v>
      </c>
      <c r="AK71" s="247">
        <v>8</v>
      </c>
      <c r="AL71" s="247">
        <v>8.1</v>
      </c>
      <c r="AM71" s="3"/>
      <c r="AN71" s="3"/>
    </row>
    <row r="72" spans="1:40" ht="15.75" x14ac:dyDescent="0.2">
      <c r="A72" s="97" t="s">
        <v>267</v>
      </c>
      <c r="B72" s="97" t="s">
        <v>330</v>
      </c>
      <c r="C72" s="225">
        <v>0</v>
      </c>
      <c r="D72" s="226">
        <v>0</v>
      </c>
      <c r="E72" s="227">
        <v>0</v>
      </c>
      <c r="F72" s="227">
        <v>0</v>
      </c>
      <c r="G72" s="227">
        <v>0</v>
      </c>
      <c r="H72" s="227">
        <v>0</v>
      </c>
      <c r="I72" s="226">
        <v>0</v>
      </c>
      <c r="J72" s="226">
        <v>0</v>
      </c>
      <c r="K72" s="227">
        <v>0</v>
      </c>
      <c r="L72" s="227">
        <v>0</v>
      </c>
      <c r="M72" s="227">
        <v>0</v>
      </c>
      <c r="N72" s="227">
        <v>0</v>
      </c>
      <c r="O72" s="226">
        <v>0</v>
      </c>
      <c r="P72" s="226">
        <v>0</v>
      </c>
      <c r="Q72" s="227">
        <v>0</v>
      </c>
      <c r="R72" s="227">
        <v>0</v>
      </c>
      <c r="S72" s="227">
        <v>0</v>
      </c>
      <c r="T72" s="227">
        <v>0</v>
      </c>
      <c r="U72" s="226">
        <v>56</v>
      </c>
      <c r="V72" s="226">
        <v>56</v>
      </c>
      <c r="W72" s="228">
        <v>56</v>
      </c>
      <c r="X72" s="228">
        <v>56</v>
      </c>
      <c r="Y72" s="228">
        <v>56</v>
      </c>
      <c r="Z72" s="227">
        <v>56</v>
      </c>
      <c r="AA72" s="156">
        <f t="shared" si="37"/>
        <v>39494.047619047618</v>
      </c>
      <c r="AB72" s="156">
        <f t="shared" si="37"/>
        <v>41873.511904761901</v>
      </c>
      <c r="AC72" s="157">
        <f t="shared" si="37"/>
        <v>42349.702380952382</v>
      </c>
      <c r="AD72" s="157">
        <f t="shared" si="37"/>
        <v>42976.190476190481</v>
      </c>
      <c r="AE72" s="157">
        <f t="shared" si="37"/>
        <v>43080.357142857145</v>
      </c>
      <c r="AF72" s="158">
        <f t="shared" si="16"/>
        <v>43377.976190476191</v>
      </c>
      <c r="AG72" s="237">
        <v>26.54</v>
      </c>
      <c r="AH72" s="237">
        <v>28.138999999999999</v>
      </c>
      <c r="AI72" s="247">
        <v>28.459</v>
      </c>
      <c r="AJ72" s="247">
        <v>28.88</v>
      </c>
      <c r="AK72" s="247">
        <v>28.95</v>
      </c>
      <c r="AL72" s="247">
        <v>29.15</v>
      </c>
      <c r="AM72" s="3"/>
      <c r="AN72" s="3"/>
    </row>
    <row r="73" spans="1:40" ht="15.75" x14ac:dyDescent="0.2">
      <c r="A73" s="97" t="s">
        <v>268</v>
      </c>
      <c r="B73" s="97" t="s">
        <v>330</v>
      </c>
      <c r="C73" s="225">
        <v>0</v>
      </c>
      <c r="D73" s="226">
        <v>0</v>
      </c>
      <c r="E73" s="227">
        <v>0</v>
      </c>
      <c r="F73" s="227">
        <v>0</v>
      </c>
      <c r="G73" s="227">
        <v>0</v>
      </c>
      <c r="H73" s="227">
        <v>0</v>
      </c>
      <c r="I73" s="226">
        <v>0</v>
      </c>
      <c r="J73" s="226">
        <v>0</v>
      </c>
      <c r="K73" s="227">
        <v>0</v>
      </c>
      <c r="L73" s="227">
        <v>0</v>
      </c>
      <c r="M73" s="227">
        <v>0</v>
      </c>
      <c r="N73" s="227">
        <v>0</v>
      </c>
      <c r="O73" s="226">
        <v>0</v>
      </c>
      <c r="P73" s="226">
        <v>0</v>
      </c>
      <c r="Q73" s="227">
        <v>0</v>
      </c>
      <c r="R73" s="227">
        <v>0</v>
      </c>
      <c r="S73" s="227">
        <v>0</v>
      </c>
      <c r="T73" s="227">
        <v>0</v>
      </c>
      <c r="U73" s="226">
        <v>29</v>
      </c>
      <c r="V73" s="226">
        <v>29</v>
      </c>
      <c r="W73" s="228">
        <v>29</v>
      </c>
      <c r="X73" s="228">
        <v>29</v>
      </c>
      <c r="Y73" s="228">
        <v>29</v>
      </c>
      <c r="Z73" s="227">
        <v>29</v>
      </c>
      <c r="AA73" s="156">
        <f t="shared" si="37"/>
        <v>18132.183908045976</v>
      </c>
      <c r="AB73" s="156">
        <f t="shared" si="37"/>
        <v>19419.540229885057</v>
      </c>
      <c r="AC73" s="157">
        <f t="shared" si="37"/>
        <v>20086.206896551725</v>
      </c>
      <c r="AD73" s="157">
        <f t="shared" si="37"/>
        <v>20402.298850574713</v>
      </c>
      <c r="AE73" s="157">
        <f t="shared" si="37"/>
        <v>20977.011494252874</v>
      </c>
      <c r="AF73" s="158">
        <f t="shared" si="16"/>
        <v>21264.367816091955</v>
      </c>
      <c r="AG73" s="237">
        <v>6.31</v>
      </c>
      <c r="AH73" s="237">
        <v>6.758</v>
      </c>
      <c r="AI73" s="247">
        <v>6.99</v>
      </c>
      <c r="AJ73" s="247">
        <v>7.1</v>
      </c>
      <c r="AK73" s="247">
        <v>7.3</v>
      </c>
      <c r="AL73" s="247">
        <v>7.4</v>
      </c>
      <c r="AM73" s="3"/>
      <c r="AN73" s="3"/>
    </row>
    <row r="74" spans="1:40" ht="48.75" customHeight="1" x14ac:dyDescent="0.2">
      <c r="A74" s="97" t="s">
        <v>364</v>
      </c>
      <c r="B74" s="97" t="s">
        <v>330</v>
      </c>
      <c r="C74" s="225">
        <v>0</v>
      </c>
      <c r="D74" s="226">
        <v>0</v>
      </c>
      <c r="E74" s="227">
        <v>0</v>
      </c>
      <c r="F74" s="227">
        <v>0</v>
      </c>
      <c r="G74" s="227">
        <v>0</v>
      </c>
      <c r="H74" s="227">
        <v>0</v>
      </c>
      <c r="I74" s="226">
        <v>0</v>
      </c>
      <c r="J74" s="226">
        <v>0</v>
      </c>
      <c r="K74" s="227">
        <v>0</v>
      </c>
      <c r="L74" s="227">
        <v>0</v>
      </c>
      <c r="M74" s="227">
        <v>0</v>
      </c>
      <c r="N74" s="227">
        <v>0</v>
      </c>
      <c r="O74" s="226">
        <v>0</v>
      </c>
      <c r="P74" s="226">
        <v>0</v>
      </c>
      <c r="Q74" s="227">
        <v>0</v>
      </c>
      <c r="R74" s="227">
        <v>0</v>
      </c>
      <c r="S74" s="227">
        <v>0</v>
      </c>
      <c r="T74" s="227">
        <v>0</v>
      </c>
      <c r="U74" s="226">
        <v>29</v>
      </c>
      <c r="V74" s="226">
        <v>29</v>
      </c>
      <c r="W74" s="228">
        <v>29</v>
      </c>
      <c r="X74" s="228">
        <v>29</v>
      </c>
      <c r="Y74" s="228">
        <v>29</v>
      </c>
      <c r="Z74" s="227">
        <v>29</v>
      </c>
      <c r="AA74" s="156">
        <f t="shared" si="37"/>
        <v>33275.862068965514</v>
      </c>
      <c r="AB74" s="156">
        <f t="shared" si="37"/>
        <v>34778.735632183911</v>
      </c>
      <c r="AC74" s="157">
        <f t="shared" si="37"/>
        <v>35729.885057471263</v>
      </c>
      <c r="AD74" s="157">
        <f t="shared" si="37"/>
        <v>36175.287356321838</v>
      </c>
      <c r="AE74" s="157">
        <f t="shared" si="37"/>
        <v>36629.310344827587</v>
      </c>
      <c r="AF74" s="158">
        <f t="shared" si="16"/>
        <v>37086.206896551725</v>
      </c>
      <c r="AG74" s="237">
        <v>11.58</v>
      </c>
      <c r="AH74" s="237">
        <v>12.103</v>
      </c>
      <c r="AI74" s="228">
        <v>12.433999999999999</v>
      </c>
      <c r="AJ74" s="228">
        <v>12.589</v>
      </c>
      <c r="AK74" s="228">
        <v>12.747</v>
      </c>
      <c r="AL74" s="247">
        <v>12.906000000000001</v>
      </c>
      <c r="AM74" s="3"/>
      <c r="AN74" s="3"/>
    </row>
    <row r="75" spans="1:40" ht="31.5" x14ac:dyDescent="0.2">
      <c r="A75" s="97" t="s">
        <v>269</v>
      </c>
      <c r="B75" s="97" t="s">
        <v>330</v>
      </c>
      <c r="C75" s="225">
        <v>0</v>
      </c>
      <c r="D75" s="226">
        <v>0</v>
      </c>
      <c r="E75" s="227">
        <v>0</v>
      </c>
      <c r="F75" s="227">
        <v>0</v>
      </c>
      <c r="G75" s="227">
        <v>0</v>
      </c>
      <c r="H75" s="227">
        <v>0</v>
      </c>
      <c r="I75" s="226">
        <v>0</v>
      </c>
      <c r="J75" s="226">
        <v>0</v>
      </c>
      <c r="K75" s="227">
        <v>0</v>
      </c>
      <c r="L75" s="227">
        <v>0</v>
      </c>
      <c r="M75" s="227">
        <v>0</v>
      </c>
      <c r="N75" s="227">
        <v>0</v>
      </c>
      <c r="O75" s="226">
        <v>0</v>
      </c>
      <c r="P75" s="226">
        <v>0</v>
      </c>
      <c r="Q75" s="227">
        <v>0</v>
      </c>
      <c r="R75" s="227">
        <v>0</v>
      </c>
      <c r="S75" s="227">
        <v>0</v>
      </c>
      <c r="T75" s="227">
        <v>0</v>
      </c>
      <c r="U75" s="226">
        <v>13</v>
      </c>
      <c r="V75" s="226">
        <v>13</v>
      </c>
      <c r="W75" s="228">
        <v>13</v>
      </c>
      <c r="X75" s="228">
        <v>13</v>
      </c>
      <c r="Y75" s="228">
        <v>13</v>
      </c>
      <c r="Z75" s="227">
        <v>13</v>
      </c>
      <c r="AA75" s="167">
        <f t="shared" si="37"/>
        <v>28397.435897435895</v>
      </c>
      <c r="AB75" s="167">
        <f t="shared" si="37"/>
        <v>28910.25641025641</v>
      </c>
      <c r="AC75" s="168">
        <f t="shared" si="37"/>
        <v>29102.564102564105</v>
      </c>
      <c r="AD75" s="168">
        <f t="shared" si="37"/>
        <v>29807.692307692309</v>
      </c>
      <c r="AE75" s="168">
        <f t="shared" si="37"/>
        <v>30512.820512820512</v>
      </c>
      <c r="AF75" s="169">
        <f t="shared" si="16"/>
        <v>30961.538461538465</v>
      </c>
      <c r="AG75" s="237">
        <v>4.43</v>
      </c>
      <c r="AH75" s="237">
        <v>4.51</v>
      </c>
      <c r="AI75" s="247">
        <v>4.54</v>
      </c>
      <c r="AJ75" s="247">
        <v>4.6500000000000004</v>
      </c>
      <c r="AK75" s="247">
        <v>4.76</v>
      </c>
      <c r="AL75" s="247">
        <v>4.83</v>
      </c>
      <c r="AM75" s="3"/>
      <c r="AN75" s="3"/>
    </row>
    <row r="76" spans="1:40" ht="54" customHeight="1" x14ac:dyDescent="0.2">
      <c r="A76" s="97" t="s">
        <v>358</v>
      </c>
      <c r="B76" s="97" t="s">
        <v>330</v>
      </c>
      <c r="C76" s="225">
        <v>0</v>
      </c>
      <c r="D76" s="226">
        <v>0</v>
      </c>
      <c r="E76" s="227">
        <v>0</v>
      </c>
      <c r="F76" s="227">
        <v>0</v>
      </c>
      <c r="G76" s="227">
        <v>0</v>
      </c>
      <c r="H76" s="227">
        <v>0</v>
      </c>
      <c r="I76" s="226">
        <v>0</v>
      </c>
      <c r="J76" s="226">
        <v>0</v>
      </c>
      <c r="K76" s="227">
        <v>0</v>
      </c>
      <c r="L76" s="227">
        <v>0</v>
      </c>
      <c r="M76" s="227">
        <v>0</v>
      </c>
      <c r="N76" s="227">
        <v>0</v>
      </c>
      <c r="O76" s="226">
        <v>0</v>
      </c>
      <c r="P76" s="226">
        <v>0</v>
      </c>
      <c r="Q76" s="227">
        <v>0</v>
      </c>
      <c r="R76" s="227">
        <v>0</v>
      </c>
      <c r="S76" s="227">
        <v>0</v>
      </c>
      <c r="T76" s="227">
        <v>0</v>
      </c>
      <c r="U76" s="226">
        <v>7</v>
      </c>
      <c r="V76" s="226">
        <v>7</v>
      </c>
      <c r="W76" s="228">
        <v>6</v>
      </c>
      <c r="X76" s="228">
        <v>6</v>
      </c>
      <c r="Y76" s="228">
        <v>6</v>
      </c>
      <c r="Z76" s="227">
        <v>6</v>
      </c>
      <c r="AA76" s="172">
        <f t="shared" si="37"/>
        <v>41583.333333333336</v>
      </c>
      <c r="AB76" s="172">
        <f t="shared" si="37"/>
        <v>42952.380952380954</v>
      </c>
      <c r="AC76" s="173">
        <f t="shared" si="37"/>
        <v>52000</v>
      </c>
      <c r="AD76" s="173">
        <f t="shared" si="37"/>
        <v>52652.777777777781</v>
      </c>
      <c r="AE76" s="173">
        <f t="shared" si="37"/>
        <v>53319.444444444445</v>
      </c>
      <c r="AF76" s="174">
        <f t="shared" si="16"/>
        <v>53986.111111111117</v>
      </c>
      <c r="AG76" s="226">
        <v>3.4929999999999999</v>
      </c>
      <c r="AH76" s="226">
        <v>3.6080000000000001</v>
      </c>
      <c r="AI76" s="228">
        <v>3.7440000000000002</v>
      </c>
      <c r="AJ76" s="228">
        <v>3.7909999999999999</v>
      </c>
      <c r="AK76" s="228">
        <v>3.839</v>
      </c>
      <c r="AL76" s="228">
        <v>3.887</v>
      </c>
      <c r="AM76" s="3"/>
      <c r="AN76" s="3"/>
    </row>
    <row r="77" spans="1:40" ht="47.25" x14ac:dyDescent="0.2">
      <c r="A77" s="97" t="s">
        <v>354</v>
      </c>
      <c r="B77" s="97" t="s">
        <v>330</v>
      </c>
      <c r="C77" s="225">
        <v>0</v>
      </c>
      <c r="D77" s="226">
        <v>0</v>
      </c>
      <c r="E77" s="227">
        <v>0</v>
      </c>
      <c r="F77" s="227">
        <v>0</v>
      </c>
      <c r="G77" s="227">
        <v>0</v>
      </c>
      <c r="H77" s="227">
        <v>0</v>
      </c>
      <c r="I77" s="226">
        <v>0</v>
      </c>
      <c r="J77" s="226">
        <v>0</v>
      </c>
      <c r="K77" s="227">
        <v>0</v>
      </c>
      <c r="L77" s="227">
        <v>0</v>
      </c>
      <c r="M77" s="227">
        <v>0</v>
      </c>
      <c r="N77" s="227">
        <v>0</v>
      </c>
      <c r="O77" s="226">
        <v>0</v>
      </c>
      <c r="P77" s="226">
        <v>0</v>
      </c>
      <c r="Q77" s="227">
        <v>0</v>
      </c>
      <c r="R77" s="227">
        <v>0</v>
      </c>
      <c r="S77" s="227">
        <v>0</v>
      </c>
      <c r="T77" s="227">
        <v>0</v>
      </c>
      <c r="U77" s="226">
        <v>31</v>
      </c>
      <c r="V77" s="226">
        <v>31</v>
      </c>
      <c r="W77" s="228">
        <v>25</v>
      </c>
      <c r="X77" s="228">
        <v>25</v>
      </c>
      <c r="Y77" s="228">
        <v>25</v>
      </c>
      <c r="Z77" s="227">
        <v>25</v>
      </c>
      <c r="AA77" s="167">
        <f t="shared" si="37"/>
        <v>28413.978494623658</v>
      </c>
      <c r="AB77" s="167">
        <f t="shared" si="37"/>
        <v>33067.204301075268</v>
      </c>
      <c r="AC77" s="174">
        <f t="shared" si="37"/>
        <v>28666.666666666668</v>
      </c>
      <c r="AD77" s="168">
        <f t="shared" si="37"/>
        <v>29166.666666666668</v>
      </c>
      <c r="AE77" s="168">
        <f t="shared" si="37"/>
        <v>29633.333333333332</v>
      </c>
      <c r="AF77" s="169">
        <f t="shared" si="16"/>
        <v>29833.333333333332</v>
      </c>
      <c r="AG77" s="237">
        <v>10.57</v>
      </c>
      <c r="AH77" s="237">
        <v>12.301</v>
      </c>
      <c r="AI77" s="247">
        <v>8.6</v>
      </c>
      <c r="AJ77" s="247">
        <v>8.75</v>
      </c>
      <c r="AK77" s="247">
        <v>8.89</v>
      </c>
      <c r="AL77" s="247">
        <v>8.9499999999999993</v>
      </c>
      <c r="AM77" s="3"/>
      <c r="AN77" s="3"/>
    </row>
    <row r="78" spans="1:40" ht="15.75" x14ac:dyDescent="0.2">
      <c r="A78" s="97" t="s">
        <v>270</v>
      </c>
      <c r="B78" s="97" t="s">
        <v>330</v>
      </c>
      <c r="C78" s="225">
        <v>0</v>
      </c>
      <c r="D78" s="226">
        <v>0</v>
      </c>
      <c r="E78" s="227">
        <v>0</v>
      </c>
      <c r="F78" s="227">
        <v>0</v>
      </c>
      <c r="G78" s="227">
        <v>0</v>
      </c>
      <c r="H78" s="227">
        <v>0</v>
      </c>
      <c r="I78" s="226">
        <v>0</v>
      </c>
      <c r="J78" s="226">
        <v>0</v>
      </c>
      <c r="K78" s="227">
        <v>0</v>
      </c>
      <c r="L78" s="227">
        <v>0</v>
      </c>
      <c r="M78" s="227">
        <v>0</v>
      </c>
      <c r="N78" s="227">
        <v>0</v>
      </c>
      <c r="O78" s="226">
        <v>0</v>
      </c>
      <c r="P78" s="226">
        <v>0</v>
      </c>
      <c r="Q78" s="227">
        <v>0</v>
      </c>
      <c r="R78" s="227">
        <v>0</v>
      </c>
      <c r="S78" s="227">
        <v>0</v>
      </c>
      <c r="T78" s="227">
        <v>0</v>
      </c>
      <c r="U78" s="226">
        <v>19</v>
      </c>
      <c r="V78" s="226">
        <v>19</v>
      </c>
      <c r="W78" s="228">
        <v>19</v>
      </c>
      <c r="X78" s="228">
        <v>19</v>
      </c>
      <c r="Y78" s="228">
        <v>19</v>
      </c>
      <c r="Z78" s="227">
        <v>19</v>
      </c>
      <c r="AA78" s="172">
        <f t="shared" si="37"/>
        <v>19736.842105263157</v>
      </c>
      <c r="AB78" s="172">
        <f t="shared" si="37"/>
        <v>20263.157894736843</v>
      </c>
      <c r="AC78" s="174">
        <f t="shared" si="37"/>
        <v>20614.035087719298</v>
      </c>
      <c r="AD78" s="173">
        <f t="shared" si="37"/>
        <v>21052.63157894737</v>
      </c>
      <c r="AE78" s="173">
        <f t="shared" si="37"/>
        <v>21491.228070175439</v>
      </c>
      <c r="AF78" s="174">
        <f t="shared" si="16"/>
        <v>21929.824561403508</v>
      </c>
      <c r="AG78" s="237">
        <v>4.5</v>
      </c>
      <c r="AH78" s="237">
        <v>4.62</v>
      </c>
      <c r="AI78" s="247">
        <v>4.7</v>
      </c>
      <c r="AJ78" s="247">
        <v>4.8</v>
      </c>
      <c r="AK78" s="247">
        <v>4.9000000000000004</v>
      </c>
      <c r="AL78" s="247">
        <v>5</v>
      </c>
      <c r="AM78" s="3"/>
      <c r="AN78" s="3"/>
    </row>
    <row r="79" spans="1:40" ht="15.75" x14ac:dyDescent="0.2">
      <c r="A79" s="97" t="s">
        <v>271</v>
      </c>
      <c r="B79" s="97" t="s">
        <v>330</v>
      </c>
      <c r="C79" s="225">
        <v>0</v>
      </c>
      <c r="D79" s="226">
        <v>0</v>
      </c>
      <c r="E79" s="227">
        <v>0</v>
      </c>
      <c r="F79" s="227">
        <v>0</v>
      </c>
      <c r="G79" s="227">
        <v>0</v>
      </c>
      <c r="H79" s="227">
        <v>0</v>
      </c>
      <c r="I79" s="226">
        <v>0</v>
      </c>
      <c r="J79" s="226">
        <v>0</v>
      </c>
      <c r="K79" s="227">
        <v>0</v>
      </c>
      <c r="L79" s="227">
        <v>0</v>
      </c>
      <c r="M79" s="227">
        <v>0</v>
      </c>
      <c r="N79" s="227">
        <v>0</v>
      </c>
      <c r="O79" s="226">
        <v>0</v>
      </c>
      <c r="P79" s="226">
        <v>0</v>
      </c>
      <c r="Q79" s="227">
        <v>0</v>
      </c>
      <c r="R79" s="227">
        <v>0</v>
      </c>
      <c r="S79" s="227">
        <v>0</v>
      </c>
      <c r="T79" s="227">
        <v>0</v>
      </c>
      <c r="U79" s="226">
        <v>12</v>
      </c>
      <c r="V79" s="226">
        <v>12</v>
      </c>
      <c r="W79" s="228">
        <v>12</v>
      </c>
      <c r="X79" s="228">
        <v>12</v>
      </c>
      <c r="Y79" s="228">
        <v>12</v>
      </c>
      <c r="Z79" s="227">
        <v>12</v>
      </c>
      <c r="AA79" s="172">
        <f t="shared" si="37"/>
        <v>44347.222222222219</v>
      </c>
      <c r="AB79" s="172">
        <f t="shared" si="37"/>
        <v>44583.333333333336</v>
      </c>
      <c r="AC79" s="174">
        <f t="shared" si="37"/>
        <v>44791.666666666664</v>
      </c>
      <c r="AD79" s="173">
        <f t="shared" si="37"/>
        <v>45486.111111111117</v>
      </c>
      <c r="AE79" s="173">
        <f t="shared" si="37"/>
        <v>46250</v>
      </c>
      <c r="AF79" s="174">
        <f t="shared" si="16"/>
        <v>47222.222222222219</v>
      </c>
      <c r="AG79" s="226">
        <v>6.3860000000000001</v>
      </c>
      <c r="AH79" s="237">
        <v>6.42</v>
      </c>
      <c r="AI79" s="247">
        <v>6.45</v>
      </c>
      <c r="AJ79" s="247">
        <v>6.55</v>
      </c>
      <c r="AK79" s="247">
        <v>6.66</v>
      </c>
      <c r="AL79" s="247">
        <v>6.8</v>
      </c>
      <c r="AM79" s="3"/>
      <c r="AN79" s="3"/>
    </row>
    <row r="80" spans="1:40" ht="15.75" x14ac:dyDescent="0.2">
      <c r="A80" s="97" t="s">
        <v>272</v>
      </c>
      <c r="B80" s="97" t="s">
        <v>330</v>
      </c>
      <c r="C80" s="225">
        <v>0</v>
      </c>
      <c r="D80" s="226">
        <v>0</v>
      </c>
      <c r="E80" s="227">
        <v>0</v>
      </c>
      <c r="F80" s="227">
        <v>0</v>
      </c>
      <c r="G80" s="227">
        <v>0</v>
      </c>
      <c r="H80" s="227">
        <v>0</v>
      </c>
      <c r="I80" s="226">
        <v>0</v>
      </c>
      <c r="J80" s="226">
        <v>0</v>
      </c>
      <c r="K80" s="227">
        <v>0</v>
      </c>
      <c r="L80" s="227">
        <v>0</v>
      </c>
      <c r="M80" s="227">
        <v>0</v>
      </c>
      <c r="N80" s="227">
        <v>0</v>
      </c>
      <c r="O80" s="226">
        <v>0</v>
      </c>
      <c r="P80" s="226">
        <v>0</v>
      </c>
      <c r="Q80" s="227">
        <v>0</v>
      </c>
      <c r="R80" s="227">
        <v>0</v>
      </c>
      <c r="S80" s="227">
        <v>0</v>
      </c>
      <c r="T80" s="227">
        <v>0</v>
      </c>
      <c r="U80" s="226">
        <v>2</v>
      </c>
      <c r="V80" s="226">
        <v>2</v>
      </c>
      <c r="W80" s="228">
        <v>2</v>
      </c>
      <c r="X80" s="228">
        <v>2</v>
      </c>
      <c r="Y80" s="228">
        <v>2</v>
      </c>
      <c r="Z80" s="227">
        <v>2</v>
      </c>
      <c r="AA80" s="156">
        <f t="shared" si="37"/>
        <v>32250</v>
      </c>
      <c r="AB80" s="156">
        <f t="shared" si="37"/>
        <v>38916.666666666664</v>
      </c>
      <c r="AC80" s="174">
        <f t="shared" si="37"/>
        <v>29166.666666666668</v>
      </c>
      <c r="AD80" s="157">
        <f t="shared" si="37"/>
        <v>31666.666666666668</v>
      </c>
      <c r="AE80" s="157">
        <f t="shared" si="37"/>
        <v>33750</v>
      </c>
      <c r="AF80" s="158">
        <f t="shared" si="16"/>
        <v>37083.333333333336</v>
      </c>
      <c r="AG80" s="226">
        <v>0.77400000000000002</v>
      </c>
      <c r="AH80" s="226">
        <v>0.93400000000000005</v>
      </c>
      <c r="AI80" s="247">
        <v>0.7</v>
      </c>
      <c r="AJ80" s="247">
        <v>0.76</v>
      </c>
      <c r="AK80" s="247">
        <v>0.81</v>
      </c>
      <c r="AL80" s="247">
        <v>0.89</v>
      </c>
      <c r="AM80" s="3"/>
      <c r="AN80" s="3"/>
    </row>
    <row r="81" spans="1:40" ht="15.75" x14ac:dyDescent="0.2">
      <c r="A81" s="28" t="s">
        <v>273</v>
      </c>
      <c r="B81" s="99" t="s">
        <v>330</v>
      </c>
      <c r="C81" s="256">
        <v>0</v>
      </c>
      <c r="D81" s="229">
        <v>0</v>
      </c>
      <c r="E81" s="230">
        <v>0</v>
      </c>
      <c r="F81" s="230">
        <v>0</v>
      </c>
      <c r="G81" s="230">
        <v>0</v>
      </c>
      <c r="H81" s="230">
        <v>0</v>
      </c>
      <c r="I81" s="229">
        <v>0</v>
      </c>
      <c r="J81" s="229">
        <v>0</v>
      </c>
      <c r="K81" s="230">
        <v>0</v>
      </c>
      <c r="L81" s="230">
        <v>0</v>
      </c>
      <c r="M81" s="230">
        <v>0</v>
      </c>
      <c r="N81" s="230">
        <v>0</v>
      </c>
      <c r="O81" s="229">
        <v>0</v>
      </c>
      <c r="P81" s="229">
        <v>0</v>
      </c>
      <c r="Q81" s="230">
        <v>0</v>
      </c>
      <c r="R81" s="230">
        <v>0</v>
      </c>
      <c r="S81" s="230">
        <v>0</v>
      </c>
      <c r="T81" s="230">
        <v>0</v>
      </c>
      <c r="U81" s="229">
        <v>45</v>
      </c>
      <c r="V81" s="229">
        <v>44</v>
      </c>
      <c r="W81" s="231">
        <v>44</v>
      </c>
      <c r="X81" s="231">
        <v>44</v>
      </c>
      <c r="Y81" s="231">
        <v>44</v>
      </c>
      <c r="Z81" s="230">
        <v>44</v>
      </c>
      <c r="AA81" s="147">
        <f t="shared" si="37"/>
        <v>31648.148148148146</v>
      </c>
      <c r="AB81" s="147">
        <f t="shared" si="37"/>
        <v>28528.409090909092</v>
      </c>
      <c r="AC81" s="178">
        <f t="shared" si="37"/>
        <v>28541.666666666668</v>
      </c>
      <c r="AD81" s="177">
        <f t="shared" si="37"/>
        <v>28598.484848484848</v>
      </c>
      <c r="AE81" s="177">
        <f t="shared" si="37"/>
        <v>28693.18181818182</v>
      </c>
      <c r="AF81" s="178">
        <f t="shared" si="16"/>
        <v>28787.878787878788</v>
      </c>
      <c r="AG81" s="255">
        <v>17.09</v>
      </c>
      <c r="AH81" s="255">
        <v>15.063000000000001</v>
      </c>
      <c r="AI81" s="257">
        <v>15.07</v>
      </c>
      <c r="AJ81" s="257">
        <v>15.1</v>
      </c>
      <c r="AK81" s="257">
        <v>15.15</v>
      </c>
      <c r="AL81" s="257">
        <v>15.2</v>
      </c>
      <c r="AM81" s="3"/>
      <c r="AN81" s="3"/>
    </row>
    <row r="82" spans="1:40" ht="15.75" x14ac:dyDescent="0.2">
      <c r="A82" s="103" t="s">
        <v>274</v>
      </c>
      <c r="B82" s="209"/>
      <c r="C82" s="253">
        <f>C84+C85+C86+C87+C88</f>
        <v>0</v>
      </c>
      <c r="D82" s="253">
        <f t="shared" ref="D82:Z82" si="38">D84+D85+D86+D87+D88</f>
        <v>0</v>
      </c>
      <c r="E82" s="253">
        <f t="shared" si="38"/>
        <v>0</v>
      </c>
      <c r="F82" s="253">
        <f t="shared" si="38"/>
        <v>0</v>
      </c>
      <c r="G82" s="253">
        <f t="shared" si="38"/>
        <v>0</v>
      </c>
      <c r="H82" s="253">
        <f t="shared" si="38"/>
        <v>0</v>
      </c>
      <c r="I82" s="253">
        <f t="shared" si="38"/>
        <v>0</v>
      </c>
      <c r="J82" s="253">
        <f t="shared" si="38"/>
        <v>0</v>
      </c>
      <c r="K82" s="253">
        <f t="shared" si="38"/>
        <v>0</v>
      </c>
      <c r="L82" s="253">
        <f t="shared" si="38"/>
        <v>0</v>
      </c>
      <c r="M82" s="253">
        <f t="shared" si="38"/>
        <v>0</v>
      </c>
      <c r="N82" s="253">
        <f t="shared" si="38"/>
        <v>0</v>
      </c>
      <c r="O82" s="253">
        <f t="shared" si="38"/>
        <v>0</v>
      </c>
      <c r="P82" s="253">
        <f t="shared" si="38"/>
        <v>0</v>
      </c>
      <c r="Q82" s="253">
        <f t="shared" si="38"/>
        <v>0</v>
      </c>
      <c r="R82" s="253">
        <f t="shared" si="38"/>
        <v>0</v>
      </c>
      <c r="S82" s="253">
        <f t="shared" si="38"/>
        <v>0</v>
      </c>
      <c r="T82" s="253">
        <f t="shared" si="38"/>
        <v>0</v>
      </c>
      <c r="U82" s="253">
        <f t="shared" si="38"/>
        <v>1760</v>
      </c>
      <c r="V82" s="253">
        <f t="shared" si="38"/>
        <v>1787</v>
      </c>
      <c r="W82" s="253">
        <f t="shared" si="38"/>
        <v>1779</v>
      </c>
      <c r="X82" s="253">
        <f t="shared" si="38"/>
        <v>1779</v>
      </c>
      <c r="Y82" s="253">
        <f t="shared" si="38"/>
        <v>1779</v>
      </c>
      <c r="Z82" s="253">
        <f t="shared" si="38"/>
        <v>1779</v>
      </c>
      <c r="AA82" s="153">
        <f t="shared" si="37"/>
        <v>19080.634469696972</v>
      </c>
      <c r="AB82" s="153">
        <f t="shared" si="37"/>
        <v>18624.090654728592</v>
      </c>
      <c r="AC82" s="136">
        <f t="shared" si="37"/>
        <v>18133.080382237211</v>
      </c>
      <c r="AD82" s="153">
        <f t="shared" si="37"/>
        <v>18882.377740303542</v>
      </c>
      <c r="AE82" s="153">
        <f t="shared" si="37"/>
        <v>18583.801761289113</v>
      </c>
      <c r="AF82" s="136">
        <f t="shared" si="16"/>
        <v>18592.701892448942</v>
      </c>
      <c r="AG82" s="232">
        <f>AG84+AG85+AG86+AG87+AG88</f>
        <v>402.983</v>
      </c>
      <c r="AH82" s="232">
        <f t="shared" ref="AH82:AL82" si="39">AH84+AH85+AH86+AH87+AH88</f>
        <v>399.37499999999994</v>
      </c>
      <c r="AI82" s="232">
        <f t="shared" si="39"/>
        <v>387.10500000000002</v>
      </c>
      <c r="AJ82" s="232">
        <f t="shared" si="39"/>
        <v>403.101</v>
      </c>
      <c r="AK82" s="232">
        <f t="shared" si="39"/>
        <v>396.72699999999998</v>
      </c>
      <c r="AL82" s="232">
        <f t="shared" si="39"/>
        <v>396.91700000000003</v>
      </c>
      <c r="AM82" s="3"/>
      <c r="AN82" s="3"/>
    </row>
    <row r="83" spans="1:40" ht="15.75" x14ac:dyDescent="0.2">
      <c r="A83" s="105" t="s">
        <v>97</v>
      </c>
      <c r="B83" s="210"/>
      <c r="C83" s="225"/>
      <c r="D83" s="226"/>
      <c r="E83" s="227"/>
      <c r="F83" s="227"/>
      <c r="G83" s="227"/>
      <c r="H83" s="227"/>
      <c r="I83" s="226"/>
      <c r="J83" s="226"/>
      <c r="K83" s="227"/>
      <c r="L83" s="227"/>
      <c r="M83" s="227"/>
      <c r="N83" s="227"/>
      <c r="O83" s="226"/>
      <c r="P83" s="226"/>
      <c r="Q83" s="227"/>
      <c r="R83" s="227"/>
      <c r="S83" s="227"/>
      <c r="T83" s="227"/>
      <c r="U83" s="226"/>
      <c r="V83" s="226"/>
      <c r="W83" s="228"/>
      <c r="X83" s="228"/>
      <c r="Y83" s="228"/>
      <c r="Z83" s="227"/>
      <c r="AA83" s="156"/>
      <c r="AB83" s="156"/>
      <c r="AC83" s="174"/>
      <c r="AD83" s="157"/>
      <c r="AE83" s="157"/>
      <c r="AF83" s="158"/>
      <c r="AG83" s="226"/>
      <c r="AH83" s="226"/>
      <c r="AI83" s="228"/>
      <c r="AJ83" s="228"/>
      <c r="AK83" s="228"/>
      <c r="AL83" s="228"/>
      <c r="AM83" s="3"/>
      <c r="AN83" s="3"/>
    </row>
    <row r="84" spans="1:40" ht="31.5" x14ac:dyDescent="0.2">
      <c r="A84" s="97" t="s">
        <v>275</v>
      </c>
      <c r="B84" s="211" t="s">
        <v>340</v>
      </c>
      <c r="C84" s="225">
        <v>0</v>
      </c>
      <c r="D84" s="226">
        <v>0</v>
      </c>
      <c r="E84" s="227">
        <v>0</v>
      </c>
      <c r="F84" s="227">
        <v>0</v>
      </c>
      <c r="G84" s="227">
        <v>0</v>
      </c>
      <c r="H84" s="227">
        <v>0</v>
      </c>
      <c r="I84" s="226">
        <v>0</v>
      </c>
      <c r="J84" s="226">
        <v>0</v>
      </c>
      <c r="K84" s="227">
        <v>0</v>
      </c>
      <c r="L84" s="227">
        <v>0</v>
      </c>
      <c r="M84" s="227">
        <v>0</v>
      </c>
      <c r="N84" s="227">
        <v>0</v>
      </c>
      <c r="O84" s="226">
        <v>0</v>
      </c>
      <c r="P84" s="226">
        <v>0</v>
      </c>
      <c r="Q84" s="227">
        <v>0</v>
      </c>
      <c r="R84" s="227">
        <v>0</v>
      </c>
      <c r="S84" s="227">
        <v>0</v>
      </c>
      <c r="T84" s="227">
        <v>0</v>
      </c>
      <c r="U84" s="226">
        <v>1476</v>
      </c>
      <c r="V84" s="226">
        <v>1526</v>
      </c>
      <c r="W84" s="228">
        <v>1520</v>
      </c>
      <c r="X84" s="228">
        <v>1520</v>
      </c>
      <c r="Y84" s="228">
        <v>1520</v>
      </c>
      <c r="Z84" s="227">
        <v>1520</v>
      </c>
      <c r="AA84" s="156">
        <f t="shared" si="37"/>
        <v>19407.689701897019</v>
      </c>
      <c r="AB84" s="156">
        <f t="shared" si="37"/>
        <v>18626.583660987333</v>
      </c>
      <c r="AC84" s="174">
        <f t="shared" si="37"/>
        <v>18209.265350877195</v>
      </c>
      <c r="AD84" s="157">
        <f t="shared" si="37"/>
        <v>18846.162280701752</v>
      </c>
      <c r="AE84" s="157">
        <f t="shared" si="37"/>
        <v>18536.677631578947</v>
      </c>
      <c r="AF84" s="158">
        <f t="shared" si="16"/>
        <v>18536.677631578947</v>
      </c>
      <c r="AG84" s="226">
        <v>343.74900000000002</v>
      </c>
      <c r="AH84" s="237">
        <v>341.09</v>
      </c>
      <c r="AI84" s="228">
        <v>332.137</v>
      </c>
      <c r="AJ84" s="247">
        <v>343.75400000000002</v>
      </c>
      <c r="AK84" s="247">
        <v>338.10899999999998</v>
      </c>
      <c r="AL84" s="228">
        <v>338.10899999999998</v>
      </c>
      <c r="AM84" s="3"/>
      <c r="AN84" s="3"/>
    </row>
    <row r="85" spans="1:40" ht="15.75" x14ac:dyDescent="0.2">
      <c r="A85" s="97" t="s">
        <v>276</v>
      </c>
      <c r="B85" s="211" t="s">
        <v>338</v>
      </c>
      <c r="C85" s="225">
        <v>0</v>
      </c>
      <c r="D85" s="226">
        <v>0</v>
      </c>
      <c r="E85" s="227">
        <v>0</v>
      </c>
      <c r="F85" s="227">
        <v>0</v>
      </c>
      <c r="G85" s="227">
        <v>0</v>
      </c>
      <c r="H85" s="227">
        <v>0</v>
      </c>
      <c r="I85" s="226">
        <v>0</v>
      </c>
      <c r="J85" s="226">
        <v>0</v>
      </c>
      <c r="K85" s="227">
        <v>0</v>
      </c>
      <c r="L85" s="227">
        <v>0</v>
      </c>
      <c r="M85" s="227">
        <v>0</v>
      </c>
      <c r="N85" s="227">
        <v>0</v>
      </c>
      <c r="O85" s="226">
        <v>0</v>
      </c>
      <c r="P85" s="226">
        <v>0</v>
      </c>
      <c r="Q85" s="227">
        <v>0</v>
      </c>
      <c r="R85" s="227">
        <v>0</v>
      </c>
      <c r="S85" s="227">
        <v>0</v>
      </c>
      <c r="T85" s="227">
        <v>0</v>
      </c>
      <c r="U85" s="226">
        <v>83</v>
      </c>
      <c r="V85" s="226">
        <v>81</v>
      </c>
      <c r="W85" s="228">
        <v>74</v>
      </c>
      <c r="X85" s="228">
        <v>74</v>
      </c>
      <c r="Y85" s="228">
        <v>74</v>
      </c>
      <c r="Z85" s="227">
        <v>74</v>
      </c>
      <c r="AA85" s="156">
        <f t="shared" ref="AA85:AF140" si="40">(AG85*1000000)/U85/12</f>
        <v>18840.361445783132</v>
      </c>
      <c r="AB85" s="156">
        <f t="shared" si="40"/>
        <v>18660.493827160495</v>
      </c>
      <c r="AC85" s="174">
        <f t="shared" si="37"/>
        <v>18720.720720720718</v>
      </c>
      <c r="AD85" s="157">
        <f t="shared" si="40"/>
        <v>21625</v>
      </c>
      <c r="AE85" s="157">
        <f t="shared" si="40"/>
        <v>21033.783783783783</v>
      </c>
      <c r="AF85" s="158">
        <f t="shared" si="16"/>
        <v>21033.783783783783</v>
      </c>
      <c r="AG85" s="226">
        <v>18.765000000000001</v>
      </c>
      <c r="AH85" s="226">
        <v>18.138000000000002</v>
      </c>
      <c r="AI85" s="228">
        <v>16.623999999999999</v>
      </c>
      <c r="AJ85" s="247">
        <v>19.202999999999999</v>
      </c>
      <c r="AK85" s="247">
        <v>18.678000000000001</v>
      </c>
      <c r="AL85" s="247">
        <v>18.678000000000001</v>
      </c>
      <c r="AM85" s="3"/>
      <c r="AN85" s="3"/>
    </row>
    <row r="86" spans="1:40" ht="15.75" x14ac:dyDescent="0.2">
      <c r="A86" s="97" t="s">
        <v>277</v>
      </c>
      <c r="B86" s="97" t="s">
        <v>334</v>
      </c>
      <c r="C86" s="225">
        <v>0</v>
      </c>
      <c r="D86" s="226">
        <v>0</v>
      </c>
      <c r="E86" s="227">
        <v>0</v>
      </c>
      <c r="F86" s="227">
        <v>0</v>
      </c>
      <c r="G86" s="227">
        <v>0</v>
      </c>
      <c r="H86" s="227">
        <v>0</v>
      </c>
      <c r="I86" s="226">
        <v>0</v>
      </c>
      <c r="J86" s="226">
        <v>0</v>
      </c>
      <c r="K86" s="227">
        <v>0</v>
      </c>
      <c r="L86" s="227">
        <v>0</v>
      </c>
      <c r="M86" s="227">
        <v>0</v>
      </c>
      <c r="N86" s="227">
        <v>0</v>
      </c>
      <c r="O86" s="226">
        <v>0</v>
      </c>
      <c r="P86" s="226">
        <v>0</v>
      </c>
      <c r="Q86" s="227">
        <v>0</v>
      </c>
      <c r="R86" s="227">
        <v>0</v>
      </c>
      <c r="S86" s="227">
        <v>0</v>
      </c>
      <c r="T86" s="227">
        <v>0</v>
      </c>
      <c r="U86" s="226">
        <v>94</v>
      </c>
      <c r="V86" s="226">
        <v>84</v>
      </c>
      <c r="W86" s="228">
        <v>91</v>
      </c>
      <c r="X86" s="228">
        <v>91</v>
      </c>
      <c r="Y86" s="228">
        <v>91</v>
      </c>
      <c r="Z86" s="227">
        <v>91</v>
      </c>
      <c r="AA86" s="156">
        <f t="shared" si="40"/>
        <v>18466.312056737588</v>
      </c>
      <c r="AB86" s="156">
        <f t="shared" si="40"/>
        <v>21979.166666666668</v>
      </c>
      <c r="AC86" s="174">
        <f t="shared" si="40"/>
        <v>18877.289377289377</v>
      </c>
      <c r="AD86" s="157">
        <f t="shared" si="40"/>
        <v>20443.223443223444</v>
      </c>
      <c r="AE86" s="157">
        <f t="shared" si="40"/>
        <v>20137.362637362636</v>
      </c>
      <c r="AF86" s="158">
        <f t="shared" si="16"/>
        <v>20137.362637362636</v>
      </c>
      <c r="AG86" s="237">
        <v>20.83</v>
      </c>
      <c r="AH86" s="237">
        <v>22.155000000000001</v>
      </c>
      <c r="AI86" s="228">
        <v>20.614000000000001</v>
      </c>
      <c r="AJ86" s="228">
        <v>22.324000000000002</v>
      </c>
      <c r="AK86" s="247">
        <v>21.99</v>
      </c>
      <c r="AL86" s="247">
        <v>21.99</v>
      </c>
      <c r="AM86" s="3"/>
      <c r="AN86" s="3"/>
    </row>
    <row r="87" spans="1:40" ht="47.25" x14ac:dyDescent="0.2">
      <c r="A87" s="97" t="s">
        <v>341</v>
      </c>
      <c r="B87" s="97" t="s">
        <v>334</v>
      </c>
      <c r="C87" s="225">
        <v>0</v>
      </c>
      <c r="D87" s="226">
        <v>0</v>
      </c>
      <c r="E87" s="227">
        <v>0</v>
      </c>
      <c r="F87" s="227">
        <v>0</v>
      </c>
      <c r="G87" s="227">
        <v>0</v>
      </c>
      <c r="H87" s="227">
        <v>0</v>
      </c>
      <c r="I87" s="226">
        <v>0</v>
      </c>
      <c r="J87" s="226">
        <v>0</v>
      </c>
      <c r="K87" s="227">
        <v>0</v>
      </c>
      <c r="L87" s="227">
        <v>0</v>
      </c>
      <c r="M87" s="227">
        <v>0</v>
      </c>
      <c r="N87" s="227">
        <v>0</v>
      </c>
      <c r="O87" s="226">
        <v>0</v>
      </c>
      <c r="P87" s="226">
        <v>0</v>
      </c>
      <c r="Q87" s="227">
        <v>0</v>
      </c>
      <c r="R87" s="227">
        <v>0</v>
      </c>
      <c r="S87" s="227">
        <v>0</v>
      </c>
      <c r="T87" s="227">
        <v>0</v>
      </c>
      <c r="U87" s="226">
        <v>90</v>
      </c>
      <c r="V87" s="226">
        <v>79</v>
      </c>
      <c r="W87" s="228">
        <v>77</v>
      </c>
      <c r="X87" s="228">
        <v>77</v>
      </c>
      <c r="Y87" s="228">
        <v>77</v>
      </c>
      <c r="Z87" s="227">
        <v>77</v>
      </c>
      <c r="AA87" s="156">
        <f t="shared" si="40"/>
        <v>15441.666666666666</v>
      </c>
      <c r="AB87" s="156">
        <f t="shared" si="40"/>
        <v>15470.464135021097</v>
      </c>
      <c r="AC87" s="174">
        <f t="shared" si="40"/>
        <v>15530.30303030303</v>
      </c>
      <c r="AD87" s="157">
        <f t="shared" si="40"/>
        <v>15584.415584415585</v>
      </c>
      <c r="AE87" s="157">
        <f t="shared" si="40"/>
        <v>15692.640692640693</v>
      </c>
      <c r="AF87" s="158">
        <f t="shared" si="16"/>
        <v>15800.8658008658</v>
      </c>
      <c r="AG87" s="226">
        <v>16.677</v>
      </c>
      <c r="AH87" s="226">
        <v>14.666</v>
      </c>
      <c r="AI87" s="247">
        <v>14.35</v>
      </c>
      <c r="AJ87" s="247">
        <v>14.4</v>
      </c>
      <c r="AK87" s="247">
        <v>14.5</v>
      </c>
      <c r="AL87" s="247">
        <v>14.6</v>
      </c>
      <c r="AM87" s="3"/>
      <c r="AN87" s="3"/>
    </row>
    <row r="88" spans="1:40" ht="15.75" x14ac:dyDescent="0.2">
      <c r="A88" s="217" t="s">
        <v>278</v>
      </c>
      <c r="B88" s="217" t="s">
        <v>330</v>
      </c>
      <c r="C88" s="256">
        <v>0</v>
      </c>
      <c r="D88" s="229">
        <v>0</v>
      </c>
      <c r="E88" s="230">
        <v>0</v>
      </c>
      <c r="F88" s="230">
        <v>0</v>
      </c>
      <c r="G88" s="230">
        <v>0</v>
      </c>
      <c r="H88" s="230">
        <v>0</v>
      </c>
      <c r="I88" s="229">
        <v>0</v>
      </c>
      <c r="J88" s="229">
        <v>0</v>
      </c>
      <c r="K88" s="230">
        <v>0</v>
      </c>
      <c r="L88" s="230">
        <v>0</v>
      </c>
      <c r="M88" s="230">
        <v>0</v>
      </c>
      <c r="N88" s="230">
        <v>0</v>
      </c>
      <c r="O88" s="229">
        <v>0</v>
      </c>
      <c r="P88" s="229">
        <v>0</v>
      </c>
      <c r="Q88" s="230">
        <v>0</v>
      </c>
      <c r="R88" s="230">
        <v>0</v>
      </c>
      <c r="S88" s="230">
        <v>0</v>
      </c>
      <c r="T88" s="230">
        <v>0</v>
      </c>
      <c r="U88" s="229">
        <v>17</v>
      </c>
      <c r="V88" s="229">
        <v>17</v>
      </c>
      <c r="W88" s="231">
        <v>17</v>
      </c>
      <c r="X88" s="231">
        <v>17</v>
      </c>
      <c r="Y88" s="231">
        <v>17</v>
      </c>
      <c r="Z88" s="230">
        <v>17</v>
      </c>
      <c r="AA88" s="147">
        <f t="shared" si="40"/>
        <v>14519.607843137253</v>
      </c>
      <c r="AB88" s="147">
        <f t="shared" si="40"/>
        <v>16303.921568627449</v>
      </c>
      <c r="AC88" s="178">
        <f t="shared" si="40"/>
        <v>16568.627450980392</v>
      </c>
      <c r="AD88" s="177">
        <f t="shared" si="40"/>
        <v>16764.705882352941</v>
      </c>
      <c r="AE88" s="177">
        <f t="shared" si="40"/>
        <v>16911.764705882353</v>
      </c>
      <c r="AF88" s="178">
        <f t="shared" si="16"/>
        <v>17352.941176470587</v>
      </c>
      <c r="AG88" s="229">
        <v>2.9620000000000002</v>
      </c>
      <c r="AH88" s="229">
        <v>3.3260000000000001</v>
      </c>
      <c r="AI88" s="257">
        <v>3.38</v>
      </c>
      <c r="AJ88" s="257">
        <v>3.42</v>
      </c>
      <c r="AK88" s="257">
        <v>3.45</v>
      </c>
      <c r="AL88" s="257">
        <v>3.54</v>
      </c>
      <c r="AM88" s="3"/>
      <c r="AN88" s="3"/>
    </row>
    <row r="89" spans="1:40" ht="47.25" x14ac:dyDescent="0.2">
      <c r="A89" s="98" t="s">
        <v>279</v>
      </c>
      <c r="B89" s="209"/>
      <c r="C89" s="253">
        <f>C91+C92+C93+C94+C95</f>
        <v>4.1219999999999999</v>
      </c>
      <c r="D89" s="253">
        <f t="shared" ref="D89:Z89" si="41">D91+D92+D93+D94+D95</f>
        <v>3.9950000000000001</v>
      </c>
      <c r="E89" s="232">
        <f t="shared" si="41"/>
        <v>6</v>
      </c>
      <c r="F89" s="253">
        <f t="shared" si="41"/>
        <v>6.3840000000000003</v>
      </c>
      <c r="G89" s="253">
        <f t="shared" si="41"/>
        <v>6.7729999999999997</v>
      </c>
      <c r="H89" s="253">
        <f t="shared" si="41"/>
        <v>7.125</v>
      </c>
      <c r="I89" s="253">
        <f t="shared" si="41"/>
        <v>4.1219999999999999</v>
      </c>
      <c r="J89" s="253">
        <f t="shared" si="41"/>
        <v>3.9950000000000001</v>
      </c>
      <c r="K89" s="232">
        <f t="shared" si="41"/>
        <v>6</v>
      </c>
      <c r="L89" s="253">
        <f t="shared" si="41"/>
        <v>6.3840000000000003</v>
      </c>
      <c r="M89" s="253">
        <f t="shared" si="41"/>
        <v>6.7729999999999997</v>
      </c>
      <c r="N89" s="253">
        <f t="shared" si="41"/>
        <v>7.125</v>
      </c>
      <c r="O89" s="253">
        <f t="shared" si="41"/>
        <v>0</v>
      </c>
      <c r="P89" s="253">
        <f t="shared" si="41"/>
        <v>0</v>
      </c>
      <c r="Q89" s="253">
        <f t="shared" si="41"/>
        <v>0</v>
      </c>
      <c r="R89" s="253">
        <f t="shared" si="41"/>
        <v>0</v>
      </c>
      <c r="S89" s="253">
        <f t="shared" si="41"/>
        <v>0</v>
      </c>
      <c r="T89" s="253">
        <f t="shared" si="41"/>
        <v>0</v>
      </c>
      <c r="U89" s="253">
        <f t="shared" si="41"/>
        <v>991</v>
      </c>
      <c r="V89" s="253">
        <f t="shared" si="41"/>
        <v>946</v>
      </c>
      <c r="W89" s="253">
        <f t="shared" si="41"/>
        <v>939</v>
      </c>
      <c r="X89" s="253">
        <f t="shared" si="41"/>
        <v>942</v>
      </c>
      <c r="Y89" s="253">
        <f t="shared" si="41"/>
        <v>943</v>
      </c>
      <c r="Z89" s="253">
        <f t="shared" si="41"/>
        <v>944</v>
      </c>
      <c r="AA89" s="153">
        <f t="shared" si="40"/>
        <v>17332.40834174235</v>
      </c>
      <c r="AB89" s="153">
        <f t="shared" si="40"/>
        <v>20814.922480620156</v>
      </c>
      <c r="AC89" s="136">
        <f t="shared" si="40"/>
        <v>20478.523251686191</v>
      </c>
      <c r="AD89" s="153">
        <f t="shared" si="40"/>
        <v>20896.319886765745</v>
      </c>
      <c r="AE89" s="153">
        <f t="shared" si="40"/>
        <v>21232.944503358081</v>
      </c>
      <c r="AF89" s="136">
        <f t="shared" si="16"/>
        <v>23460.098870056503</v>
      </c>
      <c r="AG89" s="232">
        <f>AG91+AG92+AG93+AG94+AG95</f>
        <v>206.11700000000002</v>
      </c>
      <c r="AH89" s="232">
        <f t="shared" ref="AH89:AL89" si="42">AH91+AH92+AH93+AH94+AH95</f>
        <v>236.291</v>
      </c>
      <c r="AI89" s="232">
        <f t="shared" si="42"/>
        <v>230.75200000000001</v>
      </c>
      <c r="AJ89" s="232">
        <f t="shared" si="42"/>
        <v>236.21199999999999</v>
      </c>
      <c r="AK89" s="232">
        <f t="shared" si="42"/>
        <v>240.27200000000002</v>
      </c>
      <c r="AL89" s="232">
        <f t="shared" si="42"/>
        <v>265.75600000000003</v>
      </c>
      <c r="AM89" s="3"/>
      <c r="AN89" s="3"/>
    </row>
    <row r="90" spans="1:40" ht="15.75" x14ac:dyDescent="0.2">
      <c r="A90" s="105" t="s">
        <v>97</v>
      </c>
      <c r="B90" s="105"/>
      <c r="C90" s="226"/>
      <c r="D90" s="226"/>
      <c r="E90" s="227"/>
      <c r="F90" s="227"/>
      <c r="G90" s="227"/>
      <c r="H90" s="227"/>
      <c r="I90" s="226"/>
      <c r="J90" s="226"/>
      <c r="K90" s="227"/>
      <c r="L90" s="223"/>
      <c r="M90" s="223"/>
      <c r="N90" s="223"/>
      <c r="O90" s="226"/>
      <c r="P90" s="226"/>
      <c r="Q90" s="227"/>
      <c r="R90" s="227"/>
      <c r="S90" s="227"/>
      <c r="T90" s="227"/>
      <c r="U90" s="226"/>
      <c r="V90" s="226"/>
      <c r="W90" s="228"/>
      <c r="X90" s="228"/>
      <c r="Y90" s="228"/>
      <c r="Z90" s="227"/>
      <c r="AA90" s="156"/>
      <c r="AB90" s="156"/>
      <c r="AC90" s="174"/>
      <c r="AD90" s="157"/>
      <c r="AE90" s="157"/>
      <c r="AF90" s="158"/>
      <c r="AG90" s="225"/>
      <c r="AH90" s="226"/>
      <c r="AI90" s="228"/>
      <c r="AJ90" s="228"/>
      <c r="AK90" s="228"/>
      <c r="AL90" s="228"/>
      <c r="AM90" s="3"/>
      <c r="AN90" s="3"/>
    </row>
    <row r="91" spans="1:40" ht="15.75" x14ac:dyDescent="0.2">
      <c r="A91" s="97" t="s">
        <v>355</v>
      </c>
      <c r="B91" s="97" t="s">
        <v>330</v>
      </c>
      <c r="C91" s="226">
        <v>0</v>
      </c>
      <c r="D91" s="226">
        <v>0</v>
      </c>
      <c r="E91" s="227">
        <v>0</v>
      </c>
      <c r="F91" s="227">
        <v>0</v>
      </c>
      <c r="G91" s="227">
        <v>0</v>
      </c>
      <c r="H91" s="227">
        <v>0</v>
      </c>
      <c r="I91" s="226">
        <v>0</v>
      </c>
      <c r="J91" s="226">
        <v>0</v>
      </c>
      <c r="K91" s="227">
        <v>0</v>
      </c>
      <c r="L91" s="227">
        <v>0</v>
      </c>
      <c r="M91" s="227">
        <v>0</v>
      </c>
      <c r="N91" s="227">
        <v>0</v>
      </c>
      <c r="O91" s="226">
        <v>0</v>
      </c>
      <c r="P91" s="226">
        <v>0</v>
      </c>
      <c r="Q91" s="227">
        <v>0</v>
      </c>
      <c r="R91" s="227">
        <v>0</v>
      </c>
      <c r="S91" s="227">
        <v>0</v>
      </c>
      <c r="T91" s="227">
        <v>0</v>
      </c>
      <c r="U91" s="226">
        <v>680</v>
      </c>
      <c r="V91" s="226">
        <v>640</v>
      </c>
      <c r="W91" s="228">
        <v>640</v>
      </c>
      <c r="X91" s="228">
        <v>640</v>
      </c>
      <c r="Y91" s="228">
        <v>640</v>
      </c>
      <c r="Z91" s="227">
        <v>640</v>
      </c>
      <c r="AA91" s="156">
        <f t="shared" si="40"/>
        <v>16525.735294117647</v>
      </c>
      <c r="AB91" s="159">
        <f>(AH91*1000000)/V91/12</f>
        <v>20679.427083333332</v>
      </c>
      <c r="AC91" s="174">
        <f>(AI91*1000000)/W91/12</f>
        <v>20679.427083333332</v>
      </c>
      <c r="AD91" s="157">
        <f>(AJ91*1000000)/X91/12</f>
        <v>21092.96875</v>
      </c>
      <c r="AE91" s="157">
        <f>(AK91*1000000)/Y91/12</f>
        <v>21514.84375</v>
      </c>
      <c r="AF91" s="157">
        <f>(AL91*1000000)/Z91/12</f>
        <v>24742.057291666668</v>
      </c>
      <c r="AG91" s="237">
        <v>134.85</v>
      </c>
      <c r="AH91" s="237">
        <v>158.81800000000001</v>
      </c>
      <c r="AI91" s="228">
        <v>158.81800000000001</v>
      </c>
      <c r="AJ91" s="228">
        <v>161.994</v>
      </c>
      <c r="AK91" s="228">
        <v>165.23400000000001</v>
      </c>
      <c r="AL91" s="247">
        <v>190.01900000000001</v>
      </c>
      <c r="AM91" s="3"/>
      <c r="AN91" s="3"/>
    </row>
    <row r="92" spans="1:40" ht="63" x14ac:dyDescent="0.2">
      <c r="A92" s="97" t="s">
        <v>356</v>
      </c>
      <c r="B92" s="97" t="s">
        <v>339</v>
      </c>
      <c r="C92" s="226">
        <v>0</v>
      </c>
      <c r="D92" s="226">
        <v>0</v>
      </c>
      <c r="E92" s="227">
        <v>0</v>
      </c>
      <c r="F92" s="227">
        <v>0</v>
      </c>
      <c r="G92" s="227">
        <v>0</v>
      </c>
      <c r="H92" s="227">
        <v>0</v>
      </c>
      <c r="I92" s="226">
        <v>0</v>
      </c>
      <c r="J92" s="226">
        <v>0</v>
      </c>
      <c r="K92" s="227">
        <v>0</v>
      </c>
      <c r="L92" s="227">
        <v>0</v>
      </c>
      <c r="M92" s="227">
        <v>0</v>
      </c>
      <c r="N92" s="227">
        <v>0</v>
      </c>
      <c r="O92" s="226">
        <v>0</v>
      </c>
      <c r="P92" s="226">
        <v>0</v>
      </c>
      <c r="Q92" s="227">
        <v>0</v>
      </c>
      <c r="R92" s="227">
        <v>0</v>
      </c>
      <c r="S92" s="227">
        <v>0</v>
      </c>
      <c r="T92" s="227">
        <v>0</v>
      </c>
      <c r="U92" s="226">
        <v>72</v>
      </c>
      <c r="V92" s="226">
        <v>73</v>
      </c>
      <c r="W92" s="228">
        <v>85</v>
      </c>
      <c r="X92" s="228">
        <v>85</v>
      </c>
      <c r="Y92" s="228">
        <v>85</v>
      </c>
      <c r="Z92" s="227">
        <v>85</v>
      </c>
      <c r="AA92" s="156">
        <f t="shared" si="40"/>
        <v>19131.944444444449</v>
      </c>
      <c r="AB92" s="141">
        <f>(AH92*1000000)/V92/12</f>
        <v>19260.273972602739</v>
      </c>
      <c r="AC92" s="173">
        <f t="shared" si="40"/>
        <v>15980.392156862747</v>
      </c>
      <c r="AD92" s="157">
        <f>(AJ92*1000000)/X92/12</f>
        <v>16176.470588235294</v>
      </c>
      <c r="AE92" s="157">
        <f>(AK92*1000000)/Y92/12</f>
        <v>16421.568627450983</v>
      </c>
      <c r="AF92" s="157">
        <f>(AL92*1000000)/Z92/12</f>
        <v>16529.411764705885</v>
      </c>
      <c r="AG92" s="237">
        <v>16.53</v>
      </c>
      <c r="AH92" s="237">
        <v>16.872</v>
      </c>
      <c r="AI92" s="247">
        <v>16.3</v>
      </c>
      <c r="AJ92" s="247">
        <v>16.5</v>
      </c>
      <c r="AK92" s="247">
        <v>16.75</v>
      </c>
      <c r="AL92" s="247">
        <v>16.86</v>
      </c>
      <c r="AM92" s="3"/>
      <c r="AN92" s="3"/>
    </row>
    <row r="93" spans="1:40" ht="40.5" customHeight="1" x14ac:dyDescent="0.2">
      <c r="A93" s="97" t="s">
        <v>357</v>
      </c>
      <c r="B93" s="97" t="s">
        <v>343</v>
      </c>
      <c r="C93" s="226">
        <v>0</v>
      </c>
      <c r="D93" s="226">
        <v>0</v>
      </c>
      <c r="E93" s="227">
        <v>0</v>
      </c>
      <c r="F93" s="227">
        <v>0</v>
      </c>
      <c r="G93" s="227">
        <v>0</v>
      </c>
      <c r="H93" s="227">
        <v>0</v>
      </c>
      <c r="I93" s="226">
        <v>0</v>
      </c>
      <c r="J93" s="226">
        <v>0</v>
      </c>
      <c r="K93" s="227">
        <v>0</v>
      </c>
      <c r="L93" s="227">
        <v>0</v>
      </c>
      <c r="M93" s="227">
        <v>0</v>
      </c>
      <c r="N93" s="227">
        <v>0</v>
      </c>
      <c r="O93" s="226">
        <v>0</v>
      </c>
      <c r="P93" s="226">
        <v>0</v>
      </c>
      <c r="Q93" s="227">
        <v>0</v>
      </c>
      <c r="R93" s="227">
        <v>0</v>
      </c>
      <c r="S93" s="227">
        <v>0</v>
      </c>
      <c r="T93" s="227">
        <v>0</v>
      </c>
      <c r="U93" s="226">
        <v>150</v>
      </c>
      <c r="V93" s="226">
        <v>151</v>
      </c>
      <c r="W93" s="228">
        <v>132</v>
      </c>
      <c r="X93" s="228">
        <v>132</v>
      </c>
      <c r="Y93" s="228">
        <v>132</v>
      </c>
      <c r="Z93" s="227">
        <v>132</v>
      </c>
      <c r="AA93" s="156">
        <f t="shared" si="40"/>
        <v>21326.666666666668</v>
      </c>
      <c r="AB93" s="141">
        <f t="shared" si="40"/>
        <v>24067.880794701985</v>
      </c>
      <c r="AC93" s="174">
        <f t="shared" si="40"/>
        <v>23989.898989898993</v>
      </c>
      <c r="AD93" s="157">
        <f t="shared" si="40"/>
        <v>24053.030303030304</v>
      </c>
      <c r="AE93" s="157">
        <f t="shared" si="40"/>
        <v>24116.161616161615</v>
      </c>
      <c r="AF93" s="158">
        <f t="shared" si="40"/>
        <v>24179.292929292929</v>
      </c>
      <c r="AG93" s="226">
        <v>38.387999999999998</v>
      </c>
      <c r="AH93" s="226">
        <v>43.610999999999997</v>
      </c>
      <c r="AI93" s="247">
        <v>38</v>
      </c>
      <c r="AJ93" s="247">
        <v>38.1</v>
      </c>
      <c r="AK93" s="247">
        <v>38.200000000000003</v>
      </c>
      <c r="AL93" s="247">
        <v>38.299999999999997</v>
      </c>
      <c r="AM93" s="3"/>
      <c r="AN93" s="3"/>
    </row>
    <row r="94" spans="1:40" ht="31.5" x14ac:dyDescent="0.2">
      <c r="A94" s="97" t="s">
        <v>342</v>
      </c>
      <c r="B94" s="97" t="s">
        <v>330</v>
      </c>
      <c r="C94" s="226">
        <v>0</v>
      </c>
      <c r="D94" s="226">
        <v>0</v>
      </c>
      <c r="E94" s="287">
        <v>0</v>
      </c>
      <c r="F94" s="227">
        <v>0</v>
      </c>
      <c r="G94" s="227">
        <v>0</v>
      </c>
      <c r="H94" s="227">
        <v>0</v>
      </c>
      <c r="I94" s="226">
        <v>0</v>
      </c>
      <c r="J94" s="226">
        <v>0</v>
      </c>
      <c r="K94" s="227">
        <v>0</v>
      </c>
      <c r="L94" s="227">
        <v>0</v>
      </c>
      <c r="M94" s="227">
        <v>0</v>
      </c>
      <c r="N94" s="227">
        <v>0</v>
      </c>
      <c r="O94" s="226">
        <v>0</v>
      </c>
      <c r="P94" s="226">
        <v>0</v>
      </c>
      <c r="Q94" s="227">
        <v>0</v>
      </c>
      <c r="R94" s="227">
        <v>0</v>
      </c>
      <c r="S94" s="227">
        <v>0</v>
      </c>
      <c r="T94" s="227">
        <v>0</v>
      </c>
      <c r="U94" s="226">
        <v>46</v>
      </c>
      <c r="V94" s="226">
        <v>40</v>
      </c>
      <c r="W94" s="228">
        <v>45</v>
      </c>
      <c r="X94" s="228">
        <v>45</v>
      </c>
      <c r="Y94" s="228">
        <v>45</v>
      </c>
      <c r="Z94" s="227">
        <v>45</v>
      </c>
      <c r="AA94" s="156">
        <f t="shared" si="40"/>
        <v>16081.521739130434</v>
      </c>
      <c r="AB94" s="141">
        <f t="shared" si="40"/>
        <v>20762.5</v>
      </c>
      <c r="AC94" s="157">
        <f t="shared" si="40"/>
        <v>20370.370370370369</v>
      </c>
      <c r="AD94" s="157">
        <f t="shared" si="40"/>
        <v>23259.259259259259</v>
      </c>
      <c r="AE94" s="157">
        <f t="shared" si="40"/>
        <v>23333.333333333332</v>
      </c>
      <c r="AF94" s="158">
        <f t="shared" si="40"/>
        <v>23518.518518518522</v>
      </c>
      <c r="AG94" s="226">
        <v>8.8770000000000007</v>
      </c>
      <c r="AH94" s="226">
        <v>9.9659999999999993</v>
      </c>
      <c r="AI94" s="247">
        <v>11</v>
      </c>
      <c r="AJ94" s="247">
        <v>12.56</v>
      </c>
      <c r="AK94" s="247">
        <v>12.6</v>
      </c>
      <c r="AL94" s="247">
        <v>12.7</v>
      </c>
      <c r="AM94" s="3"/>
      <c r="AN94" s="3"/>
    </row>
    <row r="95" spans="1:40" ht="15.75" x14ac:dyDescent="0.2">
      <c r="A95" s="28" t="s">
        <v>280</v>
      </c>
      <c r="B95" s="217" t="s">
        <v>330</v>
      </c>
      <c r="C95" s="229">
        <v>4.1219999999999999</v>
      </c>
      <c r="D95" s="229">
        <v>3.9950000000000001</v>
      </c>
      <c r="E95" s="275">
        <v>6</v>
      </c>
      <c r="F95" s="275">
        <v>6.3840000000000003</v>
      </c>
      <c r="G95" s="275">
        <v>6.7729999999999997</v>
      </c>
      <c r="H95" s="275">
        <v>7.125</v>
      </c>
      <c r="I95" s="229">
        <v>4.1219999999999999</v>
      </c>
      <c r="J95" s="229">
        <v>3.9950000000000001</v>
      </c>
      <c r="K95" s="275">
        <v>6</v>
      </c>
      <c r="L95" s="275">
        <v>6.3840000000000003</v>
      </c>
      <c r="M95" s="275">
        <v>6.7729999999999997</v>
      </c>
      <c r="N95" s="275">
        <v>7.125</v>
      </c>
      <c r="O95" s="229">
        <v>0</v>
      </c>
      <c r="P95" s="229">
        <v>0</v>
      </c>
      <c r="Q95" s="230">
        <v>0</v>
      </c>
      <c r="R95" s="230">
        <v>0</v>
      </c>
      <c r="S95" s="230">
        <v>0</v>
      </c>
      <c r="T95" s="230">
        <v>0</v>
      </c>
      <c r="U95" s="229">
        <v>43</v>
      </c>
      <c r="V95" s="229">
        <v>42</v>
      </c>
      <c r="W95" s="231">
        <v>37</v>
      </c>
      <c r="X95" s="231">
        <v>40</v>
      </c>
      <c r="Y95" s="231">
        <v>41</v>
      </c>
      <c r="Z95" s="230">
        <v>42</v>
      </c>
      <c r="AA95" s="147">
        <f t="shared" si="40"/>
        <v>14480.620155038761</v>
      </c>
      <c r="AB95" s="147">
        <f t="shared" si="40"/>
        <v>13936.507936507936</v>
      </c>
      <c r="AC95" s="177">
        <f t="shared" si="40"/>
        <v>14941.441441441442</v>
      </c>
      <c r="AD95" s="177">
        <f t="shared" si="40"/>
        <v>14704.166666666666</v>
      </c>
      <c r="AE95" s="177">
        <f t="shared" si="40"/>
        <v>15219.51219512195</v>
      </c>
      <c r="AF95" s="178">
        <f t="shared" si="40"/>
        <v>15628.968253968254</v>
      </c>
      <c r="AG95" s="229">
        <v>7.4720000000000004</v>
      </c>
      <c r="AH95" s="229">
        <v>7.024</v>
      </c>
      <c r="AI95" s="257">
        <v>6.6340000000000003</v>
      </c>
      <c r="AJ95" s="257">
        <v>7.0579999999999998</v>
      </c>
      <c r="AK95" s="257">
        <v>7.4880000000000004</v>
      </c>
      <c r="AL95" s="257">
        <v>7.8769999999999998</v>
      </c>
      <c r="AM95" s="3"/>
      <c r="AN95" s="3"/>
    </row>
    <row r="96" spans="1:40" ht="63" x14ac:dyDescent="0.2">
      <c r="A96" s="103" t="s">
        <v>281</v>
      </c>
      <c r="B96" s="209"/>
      <c r="C96" s="253">
        <f>C98</f>
        <v>0</v>
      </c>
      <c r="D96" s="253">
        <f t="shared" ref="D96:Z96" si="43">D98</f>
        <v>0</v>
      </c>
      <c r="E96" s="253">
        <f t="shared" si="43"/>
        <v>0</v>
      </c>
      <c r="F96" s="253">
        <f t="shared" si="43"/>
        <v>0</v>
      </c>
      <c r="G96" s="253">
        <f t="shared" si="43"/>
        <v>0</v>
      </c>
      <c r="H96" s="253">
        <f t="shared" si="43"/>
        <v>0</v>
      </c>
      <c r="I96" s="253">
        <f t="shared" si="43"/>
        <v>0</v>
      </c>
      <c r="J96" s="253">
        <f t="shared" si="43"/>
        <v>0</v>
      </c>
      <c r="K96" s="253">
        <f t="shared" si="43"/>
        <v>0</v>
      </c>
      <c r="L96" s="253">
        <f t="shared" si="43"/>
        <v>0</v>
      </c>
      <c r="M96" s="253">
        <f t="shared" si="43"/>
        <v>0</v>
      </c>
      <c r="N96" s="253">
        <f t="shared" si="43"/>
        <v>0</v>
      </c>
      <c r="O96" s="253">
        <f t="shared" si="43"/>
        <v>0</v>
      </c>
      <c r="P96" s="253">
        <f t="shared" si="43"/>
        <v>0</v>
      </c>
      <c r="Q96" s="253">
        <f t="shared" si="43"/>
        <v>0</v>
      </c>
      <c r="R96" s="253">
        <f t="shared" si="43"/>
        <v>0</v>
      </c>
      <c r="S96" s="253">
        <f t="shared" si="43"/>
        <v>0</v>
      </c>
      <c r="T96" s="253">
        <f t="shared" si="43"/>
        <v>0</v>
      </c>
      <c r="U96" s="253">
        <f t="shared" si="43"/>
        <v>281</v>
      </c>
      <c r="V96" s="253">
        <f t="shared" si="43"/>
        <v>177</v>
      </c>
      <c r="W96" s="253">
        <f t="shared" si="43"/>
        <v>265</v>
      </c>
      <c r="X96" s="253">
        <f t="shared" si="43"/>
        <v>265</v>
      </c>
      <c r="Y96" s="253">
        <f t="shared" si="43"/>
        <v>265</v>
      </c>
      <c r="Z96" s="253">
        <f t="shared" si="43"/>
        <v>265</v>
      </c>
      <c r="AA96" s="153">
        <f t="shared" si="40"/>
        <v>14569.395017793593</v>
      </c>
      <c r="AB96" s="153">
        <f t="shared" si="40"/>
        <v>18050.847457627118</v>
      </c>
      <c r="AC96" s="153">
        <f t="shared" si="40"/>
        <v>17451.572327044025</v>
      </c>
      <c r="AD96" s="153">
        <f t="shared" si="40"/>
        <v>24235.849056603776</v>
      </c>
      <c r="AE96" s="153">
        <f t="shared" si="40"/>
        <v>29626.100628930817</v>
      </c>
      <c r="AF96" s="136">
        <f t="shared" si="40"/>
        <v>35604.402515723268</v>
      </c>
      <c r="AG96" s="253">
        <f>AG98</f>
        <v>49.128</v>
      </c>
      <c r="AH96" s="232">
        <f t="shared" ref="AH96:AL96" si="44">AH98</f>
        <v>38.340000000000003</v>
      </c>
      <c r="AI96" s="253">
        <f t="shared" si="44"/>
        <v>55.496000000000002</v>
      </c>
      <c r="AJ96" s="232">
        <f t="shared" si="44"/>
        <v>77.069999999999993</v>
      </c>
      <c r="AK96" s="253">
        <f t="shared" si="44"/>
        <v>94.210999999999999</v>
      </c>
      <c r="AL96" s="253">
        <f t="shared" si="44"/>
        <v>113.22199999999999</v>
      </c>
      <c r="AM96" s="3"/>
      <c r="AN96" s="3"/>
    </row>
    <row r="97" spans="1:40" ht="15.75" x14ac:dyDescent="0.2">
      <c r="A97" s="105" t="s">
        <v>97</v>
      </c>
      <c r="B97" s="210"/>
      <c r="C97" s="225"/>
      <c r="D97" s="222"/>
      <c r="E97" s="223"/>
      <c r="F97" s="227"/>
      <c r="G97" s="227"/>
      <c r="H97" s="227"/>
      <c r="I97" s="226"/>
      <c r="J97" s="226"/>
      <c r="K97" s="227"/>
      <c r="L97" s="227"/>
      <c r="M97" s="227"/>
      <c r="N97" s="227"/>
      <c r="O97" s="226"/>
      <c r="P97" s="226"/>
      <c r="Q97" s="227"/>
      <c r="R97" s="227"/>
      <c r="S97" s="227"/>
      <c r="T97" s="227"/>
      <c r="U97" s="226"/>
      <c r="V97" s="226"/>
      <c r="W97" s="228"/>
      <c r="X97" s="228"/>
      <c r="Y97" s="228"/>
      <c r="Z97" s="227"/>
      <c r="AA97" s="156"/>
      <c r="AB97" s="156"/>
      <c r="AC97" s="157"/>
      <c r="AD97" s="157"/>
      <c r="AE97" s="157"/>
      <c r="AF97" s="158"/>
      <c r="AG97" s="225"/>
      <c r="AH97" s="226"/>
      <c r="AI97" s="228"/>
      <c r="AJ97" s="228"/>
      <c r="AK97" s="228"/>
      <c r="AL97" s="228"/>
      <c r="AM97" s="3"/>
      <c r="AN97" s="3"/>
    </row>
    <row r="98" spans="1:40" ht="32.25" thickBot="1" x14ac:dyDescent="0.25">
      <c r="A98" s="195" t="s">
        <v>282</v>
      </c>
      <c r="B98" s="211" t="s">
        <v>340</v>
      </c>
      <c r="C98" s="276">
        <v>0</v>
      </c>
      <c r="D98" s="276">
        <v>0</v>
      </c>
      <c r="E98" s="277">
        <v>0</v>
      </c>
      <c r="F98" s="277">
        <v>0</v>
      </c>
      <c r="G98" s="277">
        <v>0</v>
      </c>
      <c r="H98" s="277">
        <v>0</v>
      </c>
      <c r="I98" s="276">
        <v>0</v>
      </c>
      <c r="J98" s="276">
        <v>0</v>
      </c>
      <c r="K98" s="277">
        <v>0</v>
      </c>
      <c r="L98" s="277">
        <v>0</v>
      </c>
      <c r="M98" s="277">
        <v>0</v>
      </c>
      <c r="N98" s="277">
        <v>0</v>
      </c>
      <c r="O98" s="276">
        <v>0</v>
      </c>
      <c r="P98" s="276">
        <v>0</v>
      </c>
      <c r="Q98" s="277">
        <v>0</v>
      </c>
      <c r="R98" s="277">
        <v>0</v>
      </c>
      <c r="S98" s="277">
        <v>0</v>
      </c>
      <c r="T98" s="277">
        <v>0</v>
      </c>
      <c r="U98" s="276">
        <v>281</v>
      </c>
      <c r="V98" s="276">
        <v>177</v>
      </c>
      <c r="W98" s="278">
        <v>265</v>
      </c>
      <c r="X98" s="278">
        <v>265</v>
      </c>
      <c r="Y98" s="278">
        <v>265</v>
      </c>
      <c r="Z98" s="277">
        <v>265</v>
      </c>
      <c r="AA98" s="196">
        <f t="shared" si="40"/>
        <v>14569.395017793593</v>
      </c>
      <c r="AB98" s="197">
        <f t="shared" si="40"/>
        <v>18050.847457627118</v>
      </c>
      <c r="AC98" s="198">
        <f t="shared" si="40"/>
        <v>17451.572327044025</v>
      </c>
      <c r="AD98" s="198">
        <f t="shared" si="40"/>
        <v>24235.849056603776</v>
      </c>
      <c r="AE98" s="198">
        <f>(AK98*1000000)/Y98/12</f>
        <v>29626.100628930817</v>
      </c>
      <c r="AF98" s="199">
        <f>(AL98*1000000)/Z98/12</f>
        <v>35604.402515723268</v>
      </c>
      <c r="AG98" s="276">
        <v>49.128</v>
      </c>
      <c r="AH98" s="308">
        <v>38.340000000000003</v>
      </c>
      <c r="AI98" s="278">
        <v>55.496000000000002</v>
      </c>
      <c r="AJ98" s="279">
        <v>77.069999999999993</v>
      </c>
      <c r="AK98" s="278">
        <v>94.210999999999999</v>
      </c>
      <c r="AL98" s="279">
        <v>113.22199999999999</v>
      </c>
      <c r="AM98" s="3"/>
      <c r="AN98" s="3"/>
    </row>
    <row r="99" spans="1:40" ht="32.25" thickBot="1" x14ac:dyDescent="0.25">
      <c r="A99" s="264" t="s">
        <v>283</v>
      </c>
      <c r="B99" s="264"/>
      <c r="C99" s="280">
        <f>C101+C120+C125+C136+C140+C169</f>
        <v>1155.3899999999999</v>
      </c>
      <c r="D99" s="280">
        <f t="shared" ref="D99:Z99" si="45">D101+D120+D125+D136+D140+D169</f>
        <v>1456.7049999999999</v>
      </c>
      <c r="E99" s="280">
        <f t="shared" si="45"/>
        <v>1231.289</v>
      </c>
      <c r="F99" s="280">
        <f t="shared" si="45"/>
        <v>1290.0700000000004</v>
      </c>
      <c r="G99" s="280">
        <f t="shared" si="45"/>
        <v>1386.36</v>
      </c>
      <c r="H99" s="280">
        <f t="shared" si="45"/>
        <v>1415.463</v>
      </c>
      <c r="I99" s="340">
        <f t="shared" si="45"/>
        <v>1059.0269999999998</v>
      </c>
      <c r="J99" s="280">
        <f t="shared" si="45"/>
        <v>1395.3879999999999</v>
      </c>
      <c r="K99" s="280">
        <f t="shared" si="45"/>
        <v>1231.289</v>
      </c>
      <c r="L99" s="280">
        <f t="shared" si="45"/>
        <v>1290.0700000000004</v>
      </c>
      <c r="M99" s="280">
        <f t="shared" si="45"/>
        <v>1386.36</v>
      </c>
      <c r="N99" s="280">
        <f t="shared" si="45"/>
        <v>1415.463</v>
      </c>
      <c r="O99" s="280">
        <f t="shared" si="45"/>
        <v>38.312000000000005</v>
      </c>
      <c r="P99" s="280">
        <f t="shared" si="45"/>
        <v>41.188000000000002</v>
      </c>
      <c r="Q99" s="280">
        <f t="shared" si="45"/>
        <v>37.735000000000007</v>
      </c>
      <c r="R99" s="280">
        <f t="shared" si="45"/>
        <v>39.134999999999998</v>
      </c>
      <c r="S99" s="280">
        <f t="shared" si="45"/>
        <v>44.896999999999998</v>
      </c>
      <c r="T99" s="280">
        <f t="shared" si="45"/>
        <v>46.511999999999993</v>
      </c>
      <c r="U99" s="311">
        <f t="shared" si="45"/>
        <v>759</v>
      </c>
      <c r="V99" s="311">
        <f t="shared" si="45"/>
        <v>884</v>
      </c>
      <c r="W99" s="311">
        <f t="shared" si="45"/>
        <v>733</v>
      </c>
      <c r="X99" s="311">
        <f t="shared" si="45"/>
        <v>742</v>
      </c>
      <c r="Y99" s="311">
        <f t="shared" si="45"/>
        <v>748</v>
      </c>
      <c r="Z99" s="311">
        <f t="shared" si="45"/>
        <v>752</v>
      </c>
      <c r="AA99" s="312">
        <f t="shared" si="40"/>
        <v>10546.113306982872</v>
      </c>
      <c r="AB99" s="313">
        <f t="shared" si="40"/>
        <v>10805.901206636501</v>
      </c>
      <c r="AC99" s="313">
        <f t="shared" si="40"/>
        <v>11983.174170077307</v>
      </c>
      <c r="AD99" s="313">
        <f t="shared" si="40"/>
        <v>12302.560646900269</v>
      </c>
      <c r="AE99" s="313">
        <f>(AK99*1000000)/Y99/12</f>
        <v>12476.047237076651</v>
      </c>
      <c r="AF99" s="312">
        <f>(AL99*1000000)/Z99/12</f>
        <v>12750.221631205675</v>
      </c>
      <c r="AG99" s="314">
        <f>AG101+AG120+AG125+AG136+AG140+AG169</f>
        <v>96.054000000000002</v>
      </c>
      <c r="AH99" s="314">
        <f t="shared" ref="AH99:AL99" si="46">AH101+AH120+AH125+AH136+AH140+AH169</f>
        <v>114.629</v>
      </c>
      <c r="AI99" s="314">
        <f t="shared" si="46"/>
        <v>105.404</v>
      </c>
      <c r="AJ99" s="314">
        <f t="shared" si="46"/>
        <v>109.542</v>
      </c>
      <c r="AK99" s="314">
        <f t="shared" si="46"/>
        <v>111.98500000000001</v>
      </c>
      <c r="AL99" s="314">
        <f t="shared" si="46"/>
        <v>115.05799999999999</v>
      </c>
      <c r="AM99" s="3"/>
      <c r="AN99" s="3"/>
    </row>
    <row r="100" spans="1:40" ht="47.25" x14ac:dyDescent="0.2">
      <c r="A100" s="99" t="s">
        <v>284</v>
      </c>
      <c r="B100" s="99"/>
      <c r="C100" s="258"/>
      <c r="D100" s="258"/>
      <c r="E100" s="260"/>
      <c r="F100" s="260"/>
      <c r="G100" s="260"/>
      <c r="H100" s="260"/>
      <c r="I100" s="258"/>
      <c r="J100" s="258"/>
      <c r="K100" s="260"/>
      <c r="L100" s="260"/>
      <c r="M100" s="260"/>
      <c r="N100" s="260"/>
      <c r="O100" s="258"/>
      <c r="P100" s="258"/>
      <c r="Q100" s="260"/>
      <c r="R100" s="260"/>
      <c r="S100" s="260"/>
      <c r="T100" s="260"/>
      <c r="U100" s="258"/>
      <c r="V100" s="258"/>
      <c r="W100" s="262"/>
      <c r="X100" s="262"/>
      <c r="Y100" s="262"/>
      <c r="Z100" s="260"/>
      <c r="AA100" s="148"/>
      <c r="AB100" s="148"/>
      <c r="AC100" s="149"/>
      <c r="AD100" s="149"/>
      <c r="AE100" s="149"/>
      <c r="AF100" s="154"/>
      <c r="AG100" s="281"/>
      <c r="AH100" s="258"/>
      <c r="AI100" s="262"/>
      <c r="AJ100" s="262"/>
      <c r="AK100" s="262"/>
      <c r="AL100" s="262"/>
      <c r="AM100" s="3"/>
      <c r="AN100" s="3"/>
    </row>
    <row r="101" spans="1:40" ht="31.5" x14ac:dyDescent="0.2">
      <c r="A101" s="200" t="s">
        <v>41</v>
      </c>
      <c r="B101" s="212"/>
      <c r="C101" s="232">
        <f>C105+C106+C107+C108+C109+C110+C111+C112+C113+C114+C115+C116+C117+C118+C119</f>
        <v>963.44199999999989</v>
      </c>
      <c r="D101" s="232">
        <f t="shared" ref="D101:Z101" si="47">D105+D106+D107+D108+D109+D110+D111+D112+D113+D114+D115+D116+D117+D118+D119</f>
        <v>1150.6379999999999</v>
      </c>
      <c r="E101" s="232">
        <f t="shared" si="47"/>
        <v>954.78899999999999</v>
      </c>
      <c r="F101" s="232">
        <f t="shared" si="47"/>
        <v>1000.0630000000001</v>
      </c>
      <c r="G101" s="232">
        <f t="shared" si="47"/>
        <v>1090.145</v>
      </c>
      <c r="H101" s="232">
        <f t="shared" si="47"/>
        <v>1110.354</v>
      </c>
      <c r="I101" s="232">
        <f t="shared" si="47"/>
        <v>867.71399999999983</v>
      </c>
      <c r="J101" s="232">
        <f t="shared" si="47"/>
        <v>1089.3230000000001</v>
      </c>
      <c r="K101" s="232">
        <f t="shared" si="47"/>
        <v>954.78899999999999</v>
      </c>
      <c r="L101" s="232">
        <f t="shared" si="47"/>
        <v>1000.0630000000001</v>
      </c>
      <c r="M101" s="232">
        <f t="shared" si="47"/>
        <v>1090.145</v>
      </c>
      <c r="N101" s="232">
        <f t="shared" si="47"/>
        <v>1110.354</v>
      </c>
      <c r="O101" s="232">
        <f t="shared" si="47"/>
        <v>23.912000000000003</v>
      </c>
      <c r="P101" s="232">
        <f t="shared" si="47"/>
        <v>21.965</v>
      </c>
      <c r="Q101" s="232">
        <f t="shared" si="47"/>
        <v>14.759</v>
      </c>
      <c r="R101" s="232">
        <f t="shared" si="47"/>
        <v>16.199000000000002</v>
      </c>
      <c r="S101" s="232">
        <f t="shared" si="47"/>
        <v>16.803000000000001</v>
      </c>
      <c r="T101" s="232">
        <f t="shared" si="47"/>
        <v>17.252999999999997</v>
      </c>
      <c r="U101" s="152">
        <f t="shared" si="47"/>
        <v>380</v>
      </c>
      <c r="V101" s="152">
        <f t="shared" si="47"/>
        <v>385</v>
      </c>
      <c r="W101" s="152">
        <f t="shared" si="47"/>
        <v>294</v>
      </c>
      <c r="X101" s="152">
        <f t="shared" si="47"/>
        <v>303</v>
      </c>
      <c r="Y101" s="152">
        <f t="shared" si="47"/>
        <v>312</v>
      </c>
      <c r="Z101" s="152">
        <f t="shared" si="47"/>
        <v>314</v>
      </c>
      <c r="AA101" s="153">
        <f t="shared" si="40"/>
        <v>10251.535087719298</v>
      </c>
      <c r="AB101" s="153">
        <f t="shared" si="40"/>
        <v>9977.0562770562774</v>
      </c>
      <c r="AC101" s="153">
        <f t="shared" si="40"/>
        <v>11035.997732426302</v>
      </c>
      <c r="AD101" s="153">
        <f t="shared" si="40"/>
        <v>11281.353135313531</v>
      </c>
      <c r="AE101" s="153">
        <f>(AK101*1000000)/Y101/12</f>
        <v>11351.495726495727</v>
      </c>
      <c r="AF101" s="136">
        <f>(AL101*1000000)/Z101/12</f>
        <v>11721.602972399151</v>
      </c>
      <c r="AG101" s="232">
        <f>AG105+AG106+AG107+AG108+AG109+AG110+AG111+AG112+AG113+AG114+AG115+AG116+AG117+AG118+AG119</f>
        <v>46.747</v>
      </c>
      <c r="AH101" s="232">
        <f t="shared" ref="AH101:AL101" si="48">AH105+AH106+AH107+AH108+AH109+AH110+AH111+AH112+AH113+AH114+AH115+AH116+AH117+AH118+AH119</f>
        <v>46.094000000000001</v>
      </c>
      <c r="AI101" s="232">
        <f t="shared" si="48"/>
        <v>38.934999999999995</v>
      </c>
      <c r="AJ101" s="232">
        <f t="shared" si="48"/>
        <v>41.018999999999998</v>
      </c>
      <c r="AK101" s="232">
        <f t="shared" si="48"/>
        <v>42.5</v>
      </c>
      <c r="AL101" s="232">
        <f t="shared" si="48"/>
        <v>44.166999999999994</v>
      </c>
      <c r="AM101" s="3"/>
      <c r="AN101" s="3"/>
    </row>
    <row r="102" spans="1:40" ht="15.75" x14ac:dyDescent="0.2">
      <c r="A102" s="97" t="s">
        <v>42</v>
      </c>
      <c r="B102" s="211"/>
      <c r="C102" s="225"/>
      <c r="D102" s="226"/>
      <c r="E102" s="227"/>
      <c r="F102" s="227"/>
      <c r="G102" s="227"/>
      <c r="H102" s="227"/>
      <c r="I102" s="226"/>
      <c r="J102" s="226"/>
      <c r="K102" s="227"/>
      <c r="L102" s="227"/>
      <c r="M102" s="227"/>
      <c r="N102" s="227"/>
      <c r="O102" s="226"/>
      <c r="P102" s="226"/>
      <c r="Q102" s="227"/>
      <c r="R102" s="227"/>
      <c r="S102" s="227"/>
      <c r="T102" s="227"/>
      <c r="U102" s="226"/>
      <c r="V102" s="226"/>
      <c r="W102" s="228"/>
      <c r="X102" s="228"/>
      <c r="Y102" s="228"/>
      <c r="Z102" s="227"/>
      <c r="AA102" s="201"/>
      <c r="AB102" s="201"/>
      <c r="AC102" s="201"/>
      <c r="AD102" s="201"/>
      <c r="AE102" s="201"/>
      <c r="AF102" s="202"/>
      <c r="AG102" s="225"/>
      <c r="AH102" s="226"/>
      <c r="AI102" s="228"/>
      <c r="AJ102" s="228"/>
      <c r="AK102" s="228"/>
      <c r="AL102" s="228"/>
      <c r="AM102" s="3"/>
      <c r="AN102" s="3"/>
    </row>
    <row r="103" spans="1:40" ht="47.25" x14ac:dyDescent="0.2">
      <c r="A103" s="101" t="s">
        <v>89</v>
      </c>
      <c r="B103" s="214"/>
      <c r="C103" s="225"/>
      <c r="D103" s="226"/>
      <c r="E103" s="227"/>
      <c r="F103" s="227"/>
      <c r="G103" s="227"/>
      <c r="H103" s="227"/>
      <c r="I103" s="226"/>
      <c r="J103" s="226"/>
      <c r="K103" s="227"/>
      <c r="L103" s="227"/>
      <c r="M103" s="227"/>
      <c r="N103" s="227"/>
      <c r="O103" s="226"/>
      <c r="P103" s="226"/>
      <c r="Q103" s="227"/>
      <c r="R103" s="227"/>
      <c r="S103" s="227"/>
      <c r="T103" s="227"/>
      <c r="U103" s="226"/>
      <c r="V103" s="226"/>
      <c r="W103" s="228"/>
      <c r="X103" s="228"/>
      <c r="Y103" s="228"/>
      <c r="Z103" s="227"/>
      <c r="AA103" s="201"/>
      <c r="AB103" s="201"/>
      <c r="AC103" s="203"/>
      <c r="AD103" s="203"/>
      <c r="AE103" s="203"/>
      <c r="AF103" s="204"/>
      <c r="AG103" s="225"/>
      <c r="AH103" s="226"/>
      <c r="AI103" s="228"/>
      <c r="AJ103" s="228"/>
      <c r="AK103" s="228"/>
      <c r="AL103" s="228"/>
      <c r="AM103" s="3"/>
      <c r="AN103" s="3"/>
    </row>
    <row r="104" spans="1:40" ht="15.75" x14ac:dyDescent="0.2">
      <c r="A104" s="105" t="s">
        <v>97</v>
      </c>
      <c r="B104" s="210"/>
      <c r="C104" s="225"/>
      <c r="D104" s="226"/>
      <c r="E104" s="227"/>
      <c r="F104" s="227"/>
      <c r="G104" s="227"/>
      <c r="H104" s="227"/>
      <c r="I104" s="226"/>
      <c r="J104" s="226"/>
      <c r="K104" s="227"/>
      <c r="L104" s="227"/>
      <c r="M104" s="227"/>
      <c r="N104" s="227"/>
      <c r="O104" s="226"/>
      <c r="P104" s="226"/>
      <c r="Q104" s="227"/>
      <c r="R104" s="227"/>
      <c r="S104" s="227"/>
      <c r="T104" s="227"/>
      <c r="U104" s="226"/>
      <c r="V104" s="226"/>
      <c r="W104" s="228"/>
      <c r="X104" s="228"/>
      <c r="Y104" s="228"/>
      <c r="Z104" s="227"/>
      <c r="AA104" s="201"/>
      <c r="AB104" s="201"/>
      <c r="AC104" s="203"/>
      <c r="AD104" s="203"/>
      <c r="AE104" s="203"/>
      <c r="AF104" s="204"/>
      <c r="AG104" s="225"/>
      <c r="AH104" s="226"/>
      <c r="AI104" s="228"/>
      <c r="AJ104" s="228"/>
      <c r="AK104" s="228"/>
      <c r="AL104" s="228"/>
      <c r="AM104" s="3"/>
      <c r="AN104" s="3"/>
    </row>
    <row r="105" spans="1:40" ht="15.75" x14ac:dyDescent="0.2">
      <c r="A105" s="97" t="s">
        <v>345</v>
      </c>
      <c r="B105" s="97" t="s">
        <v>330</v>
      </c>
      <c r="C105" s="226">
        <v>0</v>
      </c>
      <c r="D105" s="226">
        <v>28.635000000000002</v>
      </c>
      <c r="E105" s="227">
        <v>23.577999999999999</v>
      </c>
      <c r="F105" s="227">
        <v>24.190999999999999</v>
      </c>
      <c r="G105" s="227">
        <v>25.239000000000001</v>
      </c>
      <c r="H105" s="227">
        <v>26.047000000000001</v>
      </c>
      <c r="I105" s="226">
        <v>0</v>
      </c>
      <c r="J105" s="237">
        <v>11.32</v>
      </c>
      <c r="K105" s="228">
        <v>23.577999999999999</v>
      </c>
      <c r="L105" s="228">
        <v>24.190999999999999</v>
      </c>
      <c r="M105" s="228">
        <v>25.239000000000001</v>
      </c>
      <c r="N105" s="228">
        <v>26.047000000000001</v>
      </c>
      <c r="O105" s="226">
        <v>0</v>
      </c>
      <c r="P105" s="226">
        <v>0.156</v>
      </c>
      <c r="Q105" s="227">
        <v>0.35899999999999999</v>
      </c>
      <c r="R105" s="227">
        <v>0.36799999999999999</v>
      </c>
      <c r="S105" s="227">
        <v>0.38400000000000001</v>
      </c>
      <c r="T105" s="227">
        <v>0.39700000000000002</v>
      </c>
      <c r="U105" s="226">
        <v>0</v>
      </c>
      <c r="V105" s="226">
        <v>3</v>
      </c>
      <c r="W105" s="228">
        <v>5</v>
      </c>
      <c r="X105" s="228">
        <v>7</v>
      </c>
      <c r="Y105" s="228">
        <v>10</v>
      </c>
      <c r="Z105" s="227">
        <v>10</v>
      </c>
      <c r="AA105" s="156">
        <v>0</v>
      </c>
      <c r="AB105" s="156">
        <f>(AH105*1000000)/V105/12</f>
        <v>1861.1111111111111</v>
      </c>
      <c r="AC105" s="156">
        <f t="shared" ref="AC105:AF105" si="49">(AI105*1000000)/W105/12</f>
        <v>1416.6666666666667</v>
      </c>
      <c r="AD105" s="156">
        <f t="shared" si="49"/>
        <v>1416.6666666666667</v>
      </c>
      <c r="AE105" s="156">
        <f t="shared" si="49"/>
        <v>1416.6666666666667</v>
      </c>
      <c r="AF105" s="156">
        <f t="shared" si="49"/>
        <v>1416.6666666666667</v>
      </c>
      <c r="AG105" s="251">
        <v>0</v>
      </c>
      <c r="AH105" s="305">
        <v>6.7000000000000004E-2</v>
      </c>
      <c r="AI105" s="228">
        <v>8.5000000000000006E-2</v>
      </c>
      <c r="AJ105" s="228">
        <v>0.11899999999999999</v>
      </c>
      <c r="AK105" s="247">
        <v>0.17</v>
      </c>
      <c r="AL105" s="247">
        <v>0.17</v>
      </c>
      <c r="AM105" s="3"/>
      <c r="AN105" s="3"/>
    </row>
    <row r="106" spans="1:40" ht="15.75" x14ac:dyDescent="0.2">
      <c r="A106" s="185" t="s">
        <v>346</v>
      </c>
      <c r="B106" s="97" t="s">
        <v>330</v>
      </c>
      <c r="C106" s="251">
        <v>0</v>
      </c>
      <c r="D106" s="237">
        <v>32.688000000000002</v>
      </c>
      <c r="E106" s="227">
        <v>0</v>
      </c>
      <c r="F106" s="227">
        <v>0</v>
      </c>
      <c r="G106" s="227">
        <v>0</v>
      </c>
      <c r="H106" s="227">
        <v>0</v>
      </c>
      <c r="I106" s="226">
        <v>0</v>
      </c>
      <c r="J106" s="226">
        <v>32.688000000000002</v>
      </c>
      <c r="K106" s="228">
        <v>0</v>
      </c>
      <c r="L106" s="228">
        <v>0</v>
      </c>
      <c r="M106" s="228">
        <v>0</v>
      </c>
      <c r="N106" s="228">
        <v>0</v>
      </c>
      <c r="O106" s="226">
        <v>0</v>
      </c>
      <c r="P106" s="226">
        <v>0.32400000000000001</v>
      </c>
      <c r="Q106" s="227">
        <v>0</v>
      </c>
      <c r="R106" s="227">
        <v>0</v>
      </c>
      <c r="S106" s="227">
        <v>0</v>
      </c>
      <c r="T106" s="227">
        <v>0</v>
      </c>
      <c r="U106" s="226">
        <v>0</v>
      </c>
      <c r="V106" s="226">
        <v>10</v>
      </c>
      <c r="W106" s="228">
        <v>0</v>
      </c>
      <c r="X106" s="228">
        <v>0</v>
      </c>
      <c r="Y106" s="228">
        <v>0</v>
      </c>
      <c r="Z106" s="227">
        <v>0</v>
      </c>
      <c r="AA106" s="156">
        <v>0</v>
      </c>
      <c r="AB106" s="156">
        <f>(AH106*1000000)/V106/12</f>
        <v>6400</v>
      </c>
      <c r="AC106" s="157">
        <v>0</v>
      </c>
      <c r="AD106" s="157">
        <v>0</v>
      </c>
      <c r="AE106" s="157">
        <v>0</v>
      </c>
      <c r="AF106" s="158">
        <v>0</v>
      </c>
      <c r="AG106" s="251">
        <v>0</v>
      </c>
      <c r="AH106" s="305">
        <v>0.76800000000000002</v>
      </c>
      <c r="AI106" s="228">
        <v>0</v>
      </c>
      <c r="AJ106" s="228">
        <v>0</v>
      </c>
      <c r="AK106" s="228">
        <v>0</v>
      </c>
      <c r="AL106" s="228">
        <v>0</v>
      </c>
      <c r="AM106" s="3"/>
      <c r="AN106" s="3"/>
    </row>
    <row r="107" spans="1:40" ht="31.5" x14ac:dyDescent="0.2">
      <c r="A107" s="185" t="s">
        <v>285</v>
      </c>
      <c r="B107" s="97" t="s">
        <v>330</v>
      </c>
      <c r="C107" s="226">
        <v>415.904</v>
      </c>
      <c r="D107" s="237">
        <v>381</v>
      </c>
      <c r="E107" s="236">
        <v>264.697</v>
      </c>
      <c r="F107" s="236">
        <v>285.37599999999998</v>
      </c>
      <c r="G107" s="236">
        <v>310.19099999999997</v>
      </c>
      <c r="H107" s="236">
        <v>326.73399999999998</v>
      </c>
      <c r="I107" s="226">
        <v>320.17599999999999</v>
      </c>
      <c r="J107" s="237">
        <v>371</v>
      </c>
      <c r="K107" s="247">
        <v>264.697</v>
      </c>
      <c r="L107" s="247">
        <v>285.37599999999998</v>
      </c>
      <c r="M107" s="247">
        <v>310.19099999999997</v>
      </c>
      <c r="N107" s="247">
        <v>326.73399999999998</v>
      </c>
      <c r="O107" s="226">
        <v>5.1420000000000003</v>
      </c>
      <c r="P107" s="226">
        <v>4.782</v>
      </c>
      <c r="Q107" s="236">
        <v>4</v>
      </c>
      <c r="R107" s="236">
        <v>4.2</v>
      </c>
      <c r="S107" s="236">
        <v>4.45</v>
      </c>
      <c r="T107" s="236">
        <v>4.5</v>
      </c>
      <c r="U107" s="226">
        <v>82</v>
      </c>
      <c r="V107" s="226">
        <v>100</v>
      </c>
      <c r="W107" s="228">
        <v>90</v>
      </c>
      <c r="X107" s="228">
        <v>90</v>
      </c>
      <c r="Y107" s="228">
        <v>90</v>
      </c>
      <c r="Z107" s="227">
        <v>90</v>
      </c>
      <c r="AA107" s="156">
        <f t="shared" si="40"/>
        <v>8186.9918699186974</v>
      </c>
      <c r="AB107" s="156">
        <f t="shared" si="40"/>
        <v>8333.3333333333339</v>
      </c>
      <c r="AC107" s="157">
        <f t="shared" si="40"/>
        <v>8509.2592592592591</v>
      </c>
      <c r="AD107" s="157">
        <f t="shared" si="40"/>
        <v>8907.4074074074069</v>
      </c>
      <c r="AE107" s="157">
        <f>(AK107*1000000)/Y107/12</f>
        <v>8990.7407407407409</v>
      </c>
      <c r="AF107" s="158">
        <f>(AL107*1000000)/Z107/12</f>
        <v>9064.8148148148157</v>
      </c>
      <c r="AG107" s="237">
        <v>8.0559999999999992</v>
      </c>
      <c r="AH107" s="237">
        <v>10</v>
      </c>
      <c r="AI107" s="247">
        <v>9.19</v>
      </c>
      <c r="AJ107" s="247">
        <v>9.6199999999999992</v>
      </c>
      <c r="AK107" s="247">
        <v>9.7100000000000009</v>
      </c>
      <c r="AL107" s="247">
        <v>9.7899999999999991</v>
      </c>
      <c r="AM107" s="3"/>
      <c r="AN107" s="3"/>
    </row>
    <row r="108" spans="1:40" ht="15.75" x14ac:dyDescent="0.2">
      <c r="A108" s="97" t="s">
        <v>286</v>
      </c>
      <c r="B108" s="97" t="s">
        <v>347</v>
      </c>
      <c r="C108" s="226">
        <v>117.824</v>
      </c>
      <c r="D108" s="237">
        <v>219</v>
      </c>
      <c r="E108" s="227">
        <v>0</v>
      </c>
      <c r="F108" s="227">
        <v>0</v>
      </c>
      <c r="G108" s="227">
        <v>0</v>
      </c>
      <c r="H108" s="227">
        <v>0</v>
      </c>
      <c r="I108" s="226">
        <v>117.824</v>
      </c>
      <c r="J108" s="237">
        <v>185</v>
      </c>
      <c r="K108" s="228">
        <v>0</v>
      </c>
      <c r="L108" s="228">
        <v>0</v>
      </c>
      <c r="M108" s="228">
        <v>0</v>
      </c>
      <c r="N108" s="228">
        <v>0</v>
      </c>
      <c r="O108" s="226">
        <v>5.9320000000000004</v>
      </c>
      <c r="P108" s="237">
        <v>6</v>
      </c>
      <c r="Q108" s="227">
        <v>0</v>
      </c>
      <c r="R108" s="227">
        <v>0</v>
      </c>
      <c r="S108" s="227">
        <v>0</v>
      </c>
      <c r="T108" s="227">
        <v>0</v>
      </c>
      <c r="U108" s="226">
        <v>6</v>
      </c>
      <c r="V108" s="226">
        <v>13</v>
      </c>
      <c r="W108" s="228">
        <v>0</v>
      </c>
      <c r="X108" s="228">
        <v>0</v>
      </c>
      <c r="Y108" s="228">
        <v>0</v>
      </c>
      <c r="Z108" s="227">
        <v>0</v>
      </c>
      <c r="AA108" s="156">
        <f t="shared" si="40"/>
        <v>8000</v>
      </c>
      <c r="AB108" s="156">
        <f t="shared" si="40"/>
        <v>7474.3589743589737</v>
      </c>
      <c r="AC108" s="157">
        <v>0</v>
      </c>
      <c r="AD108" s="157">
        <v>0</v>
      </c>
      <c r="AE108" s="157">
        <v>0</v>
      </c>
      <c r="AF108" s="158">
        <v>0</v>
      </c>
      <c r="AG108" s="237">
        <v>0.57599999999999996</v>
      </c>
      <c r="AH108" s="237">
        <v>1.1659999999999999</v>
      </c>
      <c r="AI108" s="228">
        <v>0</v>
      </c>
      <c r="AJ108" s="228">
        <v>0</v>
      </c>
      <c r="AK108" s="228">
        <v>0</v>
      </c>
      <c r="AL108" s="228">
        <v>0</v>
      </c>
      <c r="AM108" s="3"/>
      <c r="AN108" s="3"/>
    </row>
    <row r="109" spans="1:40" ht="15.75" x14ac:dyDescent="0.2">
      <c r="A109" s="97" t="s">
        <v>287</v>
      </c>
      <c r="B109" s="97" t="s">
        <v>343</v>
      </c>
      <c r="C109" s="226">
        <v>336.41699999999997</v>
      </c>
      <c r="D109" s="226">
        <v>343.53199999999998</v>
      </c>
      <c r="E109" s="236">
        <v>320</v>
      </c>
      <c r="F109" s="236">
        <v>340</v>
      </c>
      <c r="G109" s="236">
        <v>400</v>
      </c>
      <c r="H109" s="236">
        <v>400</v>
      </c>
      <c r="I109" s="226">
        <v>336.41699999999997</v>
      </c>
      <c r="J109" s="226">
        <v>343.53199999999998</v>
      </c>
      <c r="K109" s="247">
        <v>320</v>
      </c>
      <c r="L109" s="247">
        <v>340</v>
      </c>
      <c r="M109" s="247">
        <v>400</v>
      </c>
      <c r="N109" s="247">
        <v>400</v>
      </c>
      <c r="O109" s="237">
        <v>7.3</v>
      </c>
      <c r="P109" s="237">
        <v>1.159</v>
      </c>
      <c r="Q109" s="236">
        <v>2</v>
      </c>
      <c r="R109" s="236">
        <v>2.9</v>
      </c>
      <c r="S109" s="236">
        <v>3</v>
      </c>
      <c r="T109" s="236">
        <v>3</v>
      </c>
      <c r="U109" s="226">
        <v>72</v>
      </c>
      <c r="V109" s="226">
        <v>70</v>
      </c>
      <c r="W109" s="228">
        <v>80</v>
      </c>
      <c r="X109" s="228">
        <v>85</v>
      </c>
      <c r="Y109" s="228">
        <v>88</v>
      </c>
      <c r="Z109" s="227">
        <v>88</v>
      </c>
      <c r="AA109" s="156">
        <f t="shared" si="40"/>
        <v>9422.4537037037026</v>
      </c>
      <c r="AB109" s="156">
        <f t="shared" si="40"/>
        <v>13147.619047619048</v>
      </c>
      <c r="AC109" s="157">
        <f t="shared" si="40"/>
        <v>12500</v>
      </c>
      <c r="AD109" s="157">
        <f t="shared" si="40"/>
        <v>12745.098039215685</v>
      </c>
      <c r="AE109" s="157">
        <f>(AK109*1000000)/Y109/12</f>
        <v>12907.19696969697</v>
      </c>
      <c r="AF109" s="158">
        <f>(AL109*1000000)/Z109/12</f>
        <v>13068.181818181818</v>
      </c>
      <c r="AG109" s="226">
        <v>8.141</v>
      </c>
      <c r="AH109" s="226">
        <v>11.044</v>
      </c>
      <c r="AI109" s="247">
        <v>12</v>
      </c>
      <c r="AJ109" s="247">
        <v>13</v>
      </c>
      <c r="AK109" s="247">
        <v>13.63</v>
      </c>
      <c r="AL109" s="247">
        <v>13.8</v>
      </c>
      <c r="AM109" s="3"/>
      <c r="AN109" s="3"/>
    </row>
    <row r="110" spans="1:40" ht="15.75" x14ac:dyDescent="0.2">
      <c r="A110" s="97" t="s">
        <v>288</v>
      </c>
      <c r="B110" s="97" t="s">
        <v>339</v>
      </c>
      <c r="C110" s="226">
        <v>35.881</v>
      </c>
      <c r="D110" s="226">
        <v>51.427</v>
      </c>
      <c r="E110" s="236">
        <v>62.484000000000002</v>
      </c>
      <c r="F110" s="236">
        <v>65.296000000000006</v>
      </c>
      <c r="G110" s="236">
        <v>68.364999999999995</v>
      </c>
      <c r="H110" s="236">
        <v>71.373000000000005</v>
      </c>
      <c r="I110" s="226">
        <v>35.881</v>
      </c>
      <c r="J110" s="226">
        <v>51.427</v>
      </c>
      <c r="K110" s="247">
        <v>62.484000000000002</v>
      </c>
      <c r="L110" s="247">
        <v>65.296000000000006</v>
      </c>
      <c r="M110" s="247">
        <v>68.364999999999995</v>
      </c>
      <c r="N110" s="247">
        <v>71.373000000000005</v>
      </c>
      <c r="O110" s="237">
        <v>0.68</v>
      </c>
      <c r="P110" s="237">
        <v>1.61</v>
      </c>
      <c r="Q110" s="236">
        <v>1.8</v>
      </c>
      <c r="R110" s="236">
        <v>1.881</v>
      </c>
      <c r="S110" s="236">
        <v>1.9690000000000001</v>
      </c>
      <c r="T110" s="236">
        <v>2.056</v>
      </c>
      <c r="U110" s="226">
        <v>33</v>
      </c>
      <c r="V110" s="226">
        <v>35</v>
      </c>
      <c r="W110" s="228">
        <v>35</v>
      </c>
      <c r="X110" s="228">
        <v>37</v>
      </c>
      <c r="Y110" s="228">
        <v>39</v>
      </c>
      <c r="Z110" s="227">
        <v>41</v>
      </c>
      <c r="AA110" s="159">
        <f t="shared" si="40"/>
        <v>9851.0101010101007</v>
      </c>
      <c r="AB110" s="172">
        <f t="shared" si="40"/>
        <v>9014.2857142857138</v>
      </c>
      <c r="AC110" s="173">
        <f t="shared" si="40"/>
        <v>10952.380952380952</v>
      </c>
      <c r="AD110" s="173">
        <f t="shared" si="40"/>
        <v>11036.036036036036</v>
      </c>
      <c r="AE110" s="173">
        <f>(AK110*1000000)/Y110/12</f>
        <v>11111.111111111111</v>
      </c>
      <c r="AF110" s="174">
        <f>(AL110*1000000)/Z110/12</f>
        <v>11254.065040650406</v>
      </c>
      <c r="AG110" s="226">
        <v>3.9009999999999998</v>
      </c>
      <c r="AH110" s="226">
        <v>3.786</v>
      </c>
      <c r="AI110" s="247">
        <v>4.5999999999999996</v>
      </c>
      <c r="AJ110" s="247">
        <v>4.9000000000000004</v>
      </c>
      <c r="AK110" s="247">
        <v>5.2</v>
      </c>
      <c r="AL110" s="247">
        <v>5.5369999999999999</v>
      </c>
      <c r="AM110" s="3"/>
      <c r="AN110" s="3"/>
    </row>
    <row r="111" spans="1:40" ht="15.75" x14ac:dyDescent="0.2">
      <c r="A111" s="97" t="s">
        <v>289</v>
      </c>
      <c r="B111" s="97" t="s">
        <v>330</v>
      </c>
      <c r="C111" s="226">
        <v>0</v>
      </c>
      <c r="D111" s="226">
        <v>0</v>
      </c>
      <c r="E111" s="227">
        <v>0</v>
      </c>
      <c r="F111" s="227">
        <v>0</v>
      </c>
      <c r="G111" s="227">
        <v>0</v>
      </c>
      <c r="H111" s="227">
        <v>0</v>
      </c>
      <c r="I111" s="226">
        <v>0</v>
      </c>
      <c r="J111" s="226">
        <v>0</v>
      </c>
      <c r="K111" s="228">
        <v>0</v>
      </c>
      <c r="L111" s="228">
        <v>0</v>
      </c>
      <c r="M111" s="228">
        <v>0</v>
      </c>
      <c r="N111" s="228">
        <v>0</v>
      </c>
      <c r="O111" s="226">
        <v>0</v>
      </c>
      <c r="P111" s="226">
        <v>0</v>
      </c>
      <c r="Q111" s="227">
        <v>0</v>
      </c>
      <c r="R111" s="227">
        <v>0</v>
      </c>
      <c r="S111" s="227">
        <v>0</v>
      </c>
      <c r="T111" s="227">
        <v>0</v>
      </c>
      <c r="U111" s="226">
        <v>55</v>
      </c>
      <c r="V111" s="226">
        <v>37</v>
      </c>
      <c r="W111" s="228">
        <v>2</v>
      </c>
      <c r="X111" s="228">
        <v>2</v>
      </c>
      <c r="Y111" s="228">
        <v>2</v>
      </c>
      <c r="Z111" s="227">
        <v>2</v>
      </c>
      <c r="AA111" s="156">
        <f t="shared" si="40"/>
        <v>5433.333333333333</v>
      </c>
      <c r="AB111" s="156">
        <f t="shared" si="40"/>
        <v>6626.126126126127</v>
      </c>
      <c r="AC111" s="157">
        <f t="shared" si="40"/>
        <v>23333.333333333332</v>
      </c>
      <c r="AD111" s="157">
        <f t="shared" si="40"/>
        <v>23333.333333333332</v>
      </c>
      <c r="AE111" s="157">
        <f t="shared" si="40"/>
        <v>23750</v>
      </c>
      <c r="AF111" s="158">
        <f t="shared" si="40"/>
        <v>24166.666666666668</v>
      </c>
      <c r="AG111" s="222">
        <v>3.5859999999999999</v>
      </c>
      <c r="AH111" s="222">
        <v>2.9420000000000002</v>
      </c>
      <c r="AI111" s="247">
        <v>0.56000000000000005</v>
      </c>
      <c r="AJ111" s="247">
        <v>0.56000000000000005</v>
      </c>
      <c r="AK111" s="247">
        <v>0.56999999999999995</v>
      </c>
      <c r="AL111" s="247">
        <v>0.57999999999999996</v>
      </c>
      <c r="AM111" s="3"/>
      <c r="AN111" s="3"/>
    </row>
    <row r="112" spans="1:40" ht="15.75" x14ac:dyDescent="0.2">
      <c r="A112" s="97" t="s">
        <v>290</v>
      </c>
      <c r="B112" s="97" t="s">
        <v>330</v>
      </c>
      <c r="C112" s="226">
        <v>5.9539999999999997</v>
      </c>
      <c r="D112" s="237">
        <v>8.4600000000000009</v>
      </c>
      <c r="E112" s="247">
        <v>9.5299999999999994</v>
      </c>
      <c r="F112" s="247">
        <v>10.7</v>
      </c>
      <c r="G112" s="247">
        <v>11.85</v>
      </c>
      <c r="H112" s="247">
        <v>11.7</v>
      </c>
      <c r="I112" s="226">
        <v>5.9539999999999997</v>
      </c>
      <c r="J112" s="237">
        <v>8.4600000000000009</v>
      </c>
      <c r="K112" s="247">
        <v>9.5299999999999994</v>
      </c>
      <c r="L112" s="247">
        <v>10.7</v>
      </c>
      <c r="M112" s="247">
        <v>11.85</v>
      </c>
      <c r="N112" s="247">
        <v>11.7</v>
      </c>
      <c r="O112" s="226">
        <v>0</v>
      </c>
      <c r="P112" s="226">
        <v>0</v>
      </c>
      <c r="Q112" s="271">
        <v>0</v>
      </c>
      <c r="R112" s="271">
        <v>0</v>
      </c>
      <c r="S112" s="271">
        <v>0</v>
      </c>
      <c r="T112" s="236">
        <v>0.2</v>
      </c>
      <c r="U112" s="226">
        <v>11</v>
      </c>
      <c r="V112" s="226">
        <v>11</v>
      </c>
      <c r="W112" s="228">
        <v>14</v>
      </c>
      <c r="X112" s="228">
        <v>14</v>
      </c>
      <c r="Y112" s="228">
        <v>15</v>
      </c>
      <c r="Z112" s="227">
        <v>15</v>
      </c>
      <c r="AA112" s="156">
        <f t="shared" si="40"/>
        <v>11901.515151515152</v>
      </c>
      <c r="AB112" s="156">
        <f t="shared" si="40"/>
        <v>13931.818181818182</v>
      </c>
      <c r="AC112" s="157">
        <f t="shared" si="40"/>
        <v>13690.476190476191</v>
      </c>
      <c r="AD112" s="157">
        <f t="shared" si="40"/>
        <v>14880.952380952382</v>
      </c>
      <c r="AE112" s="157">
        <f t="shared" si="40"/>
        <v>15722.222222222221</v>
      </c>
      <c r="AF112" s="158">
        <f t="shared" si="40"/>
        <v>15833.333333333334</v>
      </c>
      <c r="AG112" s="237">
        <v>1.571</v>
      </c>
      <c r="AH112" s="237">
        <v>1.839</v>
      </c>
      <c r="AI112" s="247">
        <v>2.2999999999999998</v>
      </c>
      <c r="AJ112" s="247">
        <v>2.5</v>
      </c>
      <c r="AK112" s="247">
        <v>2.83</v>
      </c>
      <c r="AL112" s="247">
        <v>2.85</v>
      </c>
      <c r="AM112" s="3"/>
      <c r="AN112" s="3"/>
    </row>
    <row r="113" spans="1:40" ht="31.5" x14ac:dyDescent="0.2">
      <c r="A113" s="97" t="s">
        <v>366</v>
      </c>
      <c r="B113" s="97" t="s">
        <v>344</v>
      </c>
      <c r="C113" s="237">
        <v>8.3759999999999994</v>
      </c>
      <c r="D113" s="237">
        <v>18.922000000000001</v>
      </c>
      <c r="E113" s="247">
        <v>18</v>
      </c>
      <c r="F113" s="247">
        <v>18</v>
      </c>
      <c r="G113" s="247">
        <v>18</v>
      </c>
      <c r="H113" s="247">
        <v>18</v>
      </c>
      <c r="I113" s="237">
        <v>8.3759999999999994</v>
      </c>
      <c r="J113" s="237">
        <v>18.922000000000001</v>
      </c>
      <c r="K113" s="247">
        <v>18</v>
      </c>
      <c r="L113" s="247">
        <v>18</v>
      </c>
      <c r="M113" s="247">
        <v>18</v>
      </c>
      <c r="N113" s="247">
        <v>18</v>
      </c>
      <c r="O113" s="226">
        <v>1.6759999999999999</v>
      </c>
      <c r="P113" s="226">
        <v>1.0940000000000001</v>
      </c>
      <c r="Q113" s="247">
        <v>1</v>
      </c>
      <c r="R113" s="247">
        <v>1</v>
      </c>
      <c r="S113" s="247">
        <v>1</v>
      </c>
      <c r="T113" s="247">
        <v>1</v>
      </c>
      <c r="U113" s="226">
        <v>31</v>
      </c>
      <c r="V113" s="226">
        <v>18</v>
      </c>
      <c r="W113" s="228">
        <v>16</v>
      </c>
      <c r="X113" s="228">
        <v>16</v>
      </c>
      <c r="Y113" s="228">
        <v>16</v>
      </c>
      <c r="Z113" s="227">
        <v>16</v>
      </c>
      <c r="AA113" s="159">
        <f>(AG113*1000000)/U113/12</f>
        <v>30239.247311827956</v>
      </c>
      <c r="AB113" s="172">
        <f>(AH113*1000000)/V113/12</f>
        <v>37712.962962962971</v>
      </c>
      <c r="AC113" s="174">
        <f t="shared" si="40"/>
        <v>28125</v>
      </c>
      <c r="AD113" s="173">
        <f t="shared" si="40"/>
        <v>28125</v>
      </c>
      <c r="AE113" s="173">
        <f t="shared" si="40"/>
        <v>28125</v>
      </c>
      <c r="AF113" s="174">
        <f t="shared" si="40"/>
        <v>28125</v>
      </c>
      <c r="AG113" s="226">
        <v>11.249000000000001</v>
      </c>
      <c r="AH113" s="226">
        <v>8.1460000000000008</v>
      </c>
      <c r="AI113" s="247">
        <v>5.4</v>
      </c>
      <c r="AJ113" s="247">
        <v>5.4</v>
      </c>
      <c r="AK113" s="247">
        <v>5.4</v>
      </c>
      <c r="AL113" s="247">
        <v>5.4</v>
      </c>
      <c r="AM113" s="3"/>
      <c r="AN113" s="3"/>
    </row>
    <row r="114" spans="1:40" ht="15.75" x14ac:dyDescent="0.2">
      <c r="A114" s="97" t="s">
        <v>291</v>
      </c>
      <c r="B114" s="97" t="s">
        <v>330</v>
      </c>
      <c r="C114" s="226">
        <v>4.4210000000000003</v>
      </c>
      <c r="D114" s="226">
        <v>0</v>
      </c>
      <c r="E114" s="227">
        <v>0</v>
      </c>
      <c r="F114" s="271">
        <v>0</v>
      </c>
      <c r="G114" s="227">
        <v>0</v>
      </c>
      <c r="H114" s="227">
        <v>0</v>
      </c>
      <c r="I114" s="226">
        <v>4.4210000000000003</v>
      </c>
      <c r="J114" s="226">
        <v>0</v>
      </c>
      <c r="K114" s="228">
        <v>0</v>
      </c>
      <c r="L114" s="252">
        <v>0</v>
      </c>
      <c r="M114" s="228">
        <v>0</v>
      </c>
      <c r="N114" s="228">
        <v>0</v>
      </c>
      <c r="O114" s="237">
        <v>1.7999999999999999E-2</v>
      </c>
      <c r="P114" s="251">
        <v>0</v>
      </c>
      <c r="Q114" s="227">
        <v>0</v>
      </c>
      <c r="R114" s="227">
        <v>0</v>
      </c>
      <c r="S114" s="227">
        <v>0</v>
      </c>
      <c r="T114" s="271">
        <v>0</v>
      </c>
      <c r="U114" s="226">
        <v>4</v>
      </c>
      <c r="V114" s="226">
        <v>0</v>
      </c>
      <c r="W114" s="228">
        <v>0</v>
      </c>
      <c r="X114" s="228">
        <v>0</v>
      </c>
      <c r="Y114" s="228">
        <v>0</v>
      </c>
      <c r="Z114" s="227">
        <v>0</v>
      </c>
      <c r="AA114" s="172">
        <f>(AG114*1000000)/U114/12</f>
        <v>4041.6666666666665</v>
      </c>
      <c r="AB114" s="172">
        <v>0</v>
      </c>
      <c r="AC114" s="174">
        <v>0</v>
      </c>
      <c r="AD114" s="173">
        <v>0</v>
      </c>
      <c r="AE114" s="173">
        <v>0</v>
      </c>
      <c r="AF114" s="174">
        <v>0</v>
      </c>
      <c r="AG114" s="226">
        <v>0.19400000000000001</v>
      </c>
      <c r="AH114" s="226">
        <v>0</v>
      </c>
      <c r="AI114" s="228">
        <v>0</v>
      </c>
      <c r="AJ114" s="228">
        <v>0</v>
      </c>
      <c r="AK114" s="228">
        <v>0</v>
      </c>
      <c r="AL114" s="252">
        <v>0</v>
      </c>
      <c r="AM114" s="3"/>
      <c r="AN114" s="3"/>
    </row>
    <row r="115" spans="1:40" ht="15.75" x14ac:dyDescent="0.2">
      <c r="A115" s="97" t="s">
        <v>236</v>
      </c>
      <c r="B115" s="97" t="s">
        <v>347</v>
      </c>
      <c r="C115" s="226">
        <v>38.664999999999999</v>
      </c>
      <c r="D115" s="226">
        <v>66.974000000000004</v>
      </c>
      <c r="E115" s="227">
        <v>0</v>
      </c>
      <c r="F115" s="227">
        <v>0</v>
      </c>
      <c r="G115" s="227">
        <v>0</v>
      </c>
      <c r="H115" s="271">
        <v>0</v>
      </c>
      <c r="I115" s="226">
        <v>38.664999999999999</v>
      </c>
      <c r="J115" s="226">
        <v>66.974000000000004</v>
      </c>
      <c r="K115" s="228">
        <v>0</v>
      </c>
      <c r="L115" s="228">
        <v>0</v>
      </c>
      <c r="M115" s="228">
        <v>0</v>
      </c>
      <c r="N115" s="252">
        <v>0</v>
      </c>
      <c r="O115" s="226">
        <v>3.1640000000000001</v>
      </c>
      <c r="P115" s="237">
        <v>6.84</v>
      </c>
      <c r="Q115" s="236">
        <v>0</v>
      </c>
      <c r="R115" s="236">
        <v>0</v>
      </c>
      <c r="S115" s="236">
        <v>0</v>
      </c>
      <c r="T115" s="236">
        <v>0</v>
      </c>
      <c r="U115" s="226">
        <v>86</v>
      </c>
      <c r="V115" s="226">
        <v>88</v>
      </c>
      <c r="W115" s="228">
        <v>0</v>
      </c>
      <c r="X115" s="228">
        <v>0</v>
      </c>
      <c r="Y115" s="228">
        <v>0</v>
      </c>
      <c r="Z115" s="227">
        <v>0</v>
      </c>
      <c r="AA115" s="172">
        <f>(AG115*1000000)/U115/12</f>
        <v>9179.2635658914733</v>
      </c>
      <c r="AB115" s="172">
        <f>(AH115*1000000)/V115/12</f>
        <v>6000</v>
      </c>
      <c r="AC115" s="174">
        <v>0</v>
      </c>
      <c r="AD115" s="173">
        <v>0</v>
      </c>
      <c r="AE115" s="173">
        <v>0</v>
      </c>
      <c r="AF115" s="174">
        <v>0</v>
      </c>
      <c r="AG115" s="226">
        <v>9.4730000000000008</v>
      </c>
      <c r="AH115" s="226">
        <v>6.3360000000000003</v>
      </c>
      <c r="AI115" s="283" t="s">
        <v>360</v>
      </c>
      <c r="AJ115" s="252">
        <v>0</v>
      </c>
      <c r="AK115" s="283" t="s">
        <v>360</v>
      </c>
      <c r="AL115" s="283" t="s">
        <v>360</v>
      </c>
      <c r="AM115" s="3"/>
      <c r="AN115" s="3"/>
    </row>
    <row r="116" spans="1:40" ht="15.75" x14ac:dyDescent="0.2">
      <c r="A116" s="97" t="s">
        <v>370</v>
      </c>
      <c r="B116" s="97" t="s">
        <v>330</v>
      </c>
      <c r="C116" s="226">
        <v>0</v>
      </c>
      <c r="D116" s="226">
        <v>0</v>
      </c>
      <c r="E116" s="236">
        <v>210</v>
      </c>
      <c r="F116" s="236">
        <v>210</v>
      </c>
      <c r="G116" s="236">
        <v>210</v>
      </c>
      <c r="H116" s="236">
        <v>210</v>
      </c>
      <c r="I116" s="226">
        <v>0</v>
      </c>
      <c r="J116" s="226">
        <v>0</v>
      </c>
      <c r="K116" s="247">
        <v>210</v>
      </c>
      <c r="L116" s="247">
        <v>210</v>
      </c>
      <c r="M116" s="247">
        <v>210</v>
      </c>
      <c r="N116" s="247">
        <v>210</v>
      </c>
      <c r="O116" s="226">
        <v>0</v>
      </c>
      <c r="P116" s="251">
        <v>0</v>
      </c>
      <c r="Q116" s="236">
        <v>4.0999999999999996</v>
      </c>
      <c r="R116" s="236">
        <v>4.1500000000000004</v>
      </c>
      <c r="S116" s="236">
        <v>4.2</v>
      </c>
      <c r="T116" s="236">
        <v>4.2</v>
      </c>
      <c r="U116" s="226">
        <v>0</v>
      </c>
      <c r="V116" s="226">
        <v>0</v>
      </c>
      <c r="W116" s="228">
        <v>22</v>
      </c>
      <c r="X116" s="228">
        <v>22</v>
      </c>
      <c r="Y116" s="228">
        <v>22</v>
      </c>
      <c r="Z116" s="227">
        <v>22</v>
      </c>
      <c r="AA116" s="172">
        <v>0</v>
      </c>
      <c r="AB116" s="172">
        <v>0</v>
      </c>
      <c r="AC116" s="174">
        <f t="shared" si="40"/>
        <v>6628.787878787879</v>
      </c>
      <c r="AD116" s="173">
        <f t="shared" si="40"/>
        <v>6969.6969696969691</v>
      </c>
      <c r="AE116" s="173">
        <f t="shared" si="40"/>
        <v>7196.969696969697</v>
      </c>
      <c r="AF116" s="174">
        <f t="shared" si="40"/>
        <v>7348.484848484848</v>
      </c>
      <c r="AG116" s="226">
        <v>0</v>
      </c>
      <c r="AH116" s="226">
        <v>0</v>
      </c>
      <c r="AI116" s="283" t="s">
        <v>372</v>
      </c>
      <c r="AJ116" s="247">
        <v>1.84</v>
      </c>
      <c r="AK116" s="283" t="s">
        <v>373</v>
      </c>
      <c r="AL116" s="283" t="s">
        <v>374</v>
      </c>
      <c r="AM116" s="3"/>
      <c r="AN116" s="3"/>
    </row>
    <row r="117" spans="1:40" ht="15.75" x14ac:dyDescent="0.2">
      <c r="A117" s="97" t="s">
        <v>371</v>
      </c>
      <c r="B117" s="97" t="s">
        <v>334</v>
      </c>
      <c r="C117" s="226">
        <v>0</v>
      </c>
      <c r="D117" s="226">
        <v>0</v>
      </c>
      <c r="E117" s="236">
        <v>46.5</v>
      </c>
      <c r="F117" s="236">
        <v>46.5</v>
      </c>
      <c r="G117" s="236">
        <v>46.5</v>
      </c>
      <c r="H117" s="236">
        <v>46.5</v>
      </c>
      <c r="I117" s="226">
        <v>0</v>
      </c>
      <c r="J117" s="226">
        <v>0</v>
      </c>
      <c r="K117" s="247">
        <v>46.5</v>
      </c>
      <c r="L117" s="247">
        <v>46.5</v>
      </c>
      <c r="M117" s="247">
        <v>46.5</v>
      </c>
      <c r="N117" s="247">
        <v>46.5</v>
      </c>
      <c r="O117" s="251">
        <v>0</v>
      </c>
      <c r="P117" s="251">
        <v>0</v>
      </c>
      <c r="Q117" s="236">
        <v>1.5</v>
      </c>
      <c r="R117" s="236">
        <v>1.7</v>
      </c>
      <c r="S117" s="236">
        <v>1.8</v>
      </c>
      <c r="T117" s="236">
        <v>1.9</v>
      </c>
      <c r="U117" s="226">
        <v>0</v>
      </c>
      <c r="V117" s="226">
        <v>0</v>
      </c>
      <c r="W117" s="228">
        <v>30</v>
      </c>
      <c r="X117" s="228">
        <v>30</v>
      </c>
      <c r="Y117" s="228">
        <v>30</v>
      </c>
      <c r="Z117" s="227">
        <v>30</v>
      </c>
      <c r="AA117" s="172">
        <v>0</v>
      </c>
      <c r="AB117" s="172">
        <v>0</v>
      </c>
      <c r="AC117" s="174">
        <f t="shared" si="40"/>
        <v>8472.2222222222226</v>
      </c>
      <c r="AD117" s="173">
        <f t="shared" si="40"/>
        <v>8555.5555555555566</v>
      </c>
      <c r="AE117" s="173">
        <f t="shared" si="40"/>
        <v>8583.3333333333339</v>
      </c>
      <c r="AF117" s="174">
        <f t="shared" si="40"/>
        <v>11388.888888888889</v>
      </c>
      <c r="AG117" s="226">
        <v>0</v>
      </c>
      <c r="AH117" s="251">
        <v>0</v>
      </c>
      <c r="AI117" s="247">
        <v>3.05</v>
      </c>
      <c r="AJ117" s="247">
        <v>3.08</v>
      </c>
      <c r="AK117" s="247">
        <v>3.09</v>
      </c>
      <c r="AL117" s="247">
        <v>4.0999999999999996</v>
      </c>
      <c r="AM117" s="3"/>
      <c r="AN117" s="3"/>
    </row>
    <row r="118" spans="1:40" ht="15.75" x14ac:dyDescent="0.2">
      <c r="A118" s="97"/>
      <c r="B118" s="97"/>
      <c r="C118" s="226"/>
      <c r="D118" s="226"/>
      <c r="E118" s="227"/>
      <c r="F118" s="227"/>
      <c r="G118" s="227"/>
      <c r="H118" s="227"/>
      <c r="I118" s="226"/>
      <c r="J118" s="226"/>
      <c r="K118" s="227"/>
      <c r="L118" s="227"/>
      <c r="M118" s="227"/>
      <c r="N118" s="227"/>
      <c r="O118" s="251"/>
      <c r="P118" s="237"/>
      <c r="Q118" s="227"/>
      <c r="R118" s="227"/>
      <c r="S118" s="227"/>
      <c r="T118" s="227"/>
      <c r="U118" s="226"/>
      <c r="V118" s="226"/>
      <c r="W118" s="228"/>
      <c r="X118" s="228"/>
      <c r="Y118" s="228"/>
      <c r="Z118" s="227"/>
      <c r="AA118" s="172"/>
      <c r="AB118" s="172"/>
      <c r="AC118" s="157"/>
      <c r="AD118" s="157"/>
      <c r="AE118" s="157"/>
      <c r="AF118" s="158"/>
      <c r="AG118" s="226"/>
      <c r="AH118" s="237"/>
      <c r="AI118" s="228"/>
      <c r="AJ118" s="228"/>
      <c r="AK118" s="228"/>
      <c r="AL118" s="228"/>
      <c r="AM118" s="3"/>
      <c r="AN118" s="3"/>
    </row>
    <row r="119" spans="1:40" ht="15.75" x14ac:dyDescent="0.2">
      <c r="A119" s="28"/>
      <c r="B119" s="217"/>
      <c r="C119" s="229"/>
      <c r="D119" s="229"/>
      <c r="E119" s="230"/>
      <c r="F119" s="230"/>
      <c r="G119" s="230"/>
      <c r="H119" s="230"/>
      <c r="I119" s="229"/>
      <c r="J119" s="229"/>
      <c r="K119" s="230"/>
      <c r="L119" s="230"/>
      <c r="M119" s="230"/>
      <c r="N119" s="230"/>
      <c r="O119" s="229"/>
      <c r="P119" s="229"/>
      <c r="Q119" s="230"/>
      <c r="R119" s="230"/>
      <c r="S119" s="230"/>
      <c r="T119" s="230"/>
      <c r="U119" s="229"/>
      <c r="V119" s="229"/>
      <c r="W119" s="231"/>
      <c r="X119" s="231"/>
      <c r="Y119" s="231"/>
      <c r="Z119" s="230"/>
      <c r="AA119" s="172"/>
      <c r="AB119" s="172"/>
      <c r="AC119" s="177"/>
      <c r="AD119" s="177"/>
      <c r="AE119" s="177"/>
      <c r="AF119" s="178"/>
      <c r="AG119" s="258"/>
      <c r="AH119" s="229"/>
      <c r="AI119" s="231"/>
      <c r="AJ119" s="231"/>
      <c r="AK119" s="231"/>
      <c r="AL119" s="231"/>
      <c r="AM119" s="3"/>
      <c r="AN119" s="3"/>
    </row>
    <row r="120" spans="1:40" ht="15.75" x14ac:dyDescent="0.2">
      <c r="A120" s="103" t="s">
        <v>12</v>
      </c>
      <c r="B120" s="98"/>
      <c r="C120" s="254">
        <f>C122+C123+C124</f>
        <v>13.962999999999999</v>
      </c>
      <c r="D120" s="254">
        <f t="shared" ref="D120:Z120" si="50">D122+D123+D124</f>
        <v>60.311999999999998</v>
      </c>
      <c r="E120" s="284">
        <f t="shared" si="50"/>
        <v>57.83</v>
      </c>
      <c r="F120" s="284">
        <f t="shared" si="50"/>
        <v>65.14</v>
      </c>
      <c r="G120" s="284">
        <f t="shared" si="50"/>
        <v>70.45</v>
      </c>
      <c r="H120" s="284">
        <f t="shared" si="50"/>
        <v>73.73</v>
      </c>
      <c r="I120" s="254">
        <f t="shared" si="50"/>
        <v>13.962999999999999</v>
      </c>
      <c r="J120" s="254">
        <f t="shared" si="50"/>
        <v>60.311999999999998</v>
      </c>
      <c r="K120" s="284">
        <f t="shared" si="50"/>
        <v>57.83</v>
      </c>
      <c r="L120" s="284">
        <f t="shared" si="50"/>
        <v>65.14</v>
      </c>
      <c r="M120" s="284">
        <f t="shared" si="50"/>
        <v>70.45</v>
      </c>
      <c r="N120" s="284">
        <f t="shared" si="50"/>
        <v>73.73</v>
      </c>
      <c r="O120" s="254">
        <f t="shared" si="50"/>
        <v>0</v>
      </c>
      <c r="P120" s="254">
        <f t="shared" si="50"/>
        <v>1.4219999999999999</v>
      </c>
      <c r="Q120" s="284">
        <f t="shared" si="50"/>
        <v>1.83</v>
      </c>
      <c r="R120" s="284">
        <f t="shared" si="50"/>
        <v>0.28000000000000003</v>
      </c>
      <c r="S120" s="284">
        <f t="shared" si="50"/>
        <v>6.03</v>
      </c>
      <c r="T120" s="284">
        <f t="shared" si="50"/>
        <v>7.03</v>
      </c>
      <c r="U120" s="254">
        <f t="shared" si="50"/>
        <v>32</v>
      </c>
      <c r="V120" s="254">
        <f t="shared" si="50"/>
        <v>48</v>
      </c>
      <c r="W120" s="254">
        <f t="shared" si="50"/>
        <v>38</v>
      </c>
      <c r="X120" s="254">
        <f t="shared" si="50"/>
        <v>48</v>
      </c>
      <c r="Y120" s="254">
        <f t="shared" si="50"/>
        <v>48</v>
      </c>
      <c r="Z120" s="254">
        <f t="shared" si="50"/>
        <v>48</v>
      </c>
      <c r="AA120" s="153">
        <f t="shared" si="40"/>
        <v>9593.75</v>
      </c>
      <c r="AB120" s="153">
        <f t="shared" si="40"/>
        <v>9118.0555555555566</v>
      </c>
      <c r="AC120" s="153">
        <f t="shared" si="40"/>
        <v>8135.9649122807023</v>
      </c>
      <c r="AD120" s="153">
        <f t="shared" si="40"/>
        <v>8281.25</v>
      </c>
      <c r="AE120" s="153">
        <f>(AK120*1000000)/Y120/12</f>
        <v>9296.875</v>
      </c>
      <c r="AF120" s="136">
        <f>(AL120*1000000)/Z120/12</f>
        <v>9774.3055555555566</v>
      </c>
      <c r="AG120" s="253">
        <f>AG122+AG123+AG124</f>
        <v>3.6840000000000002</v>
      </c>
      <c r="AH120" s="253">
        <f t="shared" ref="AH120:AL120" si="51">AH122+AH123+AH124</f>
        <v>5.2520000000000007</v>
      </c>
      <c r="AI120" s="232">
        <f t="shared" si="51"/>
        <v>3.71</v>
      </c>
      <c r="AJ120" s="232">
        <f t="shared" si="51"/>
        <v>4.7699999999999996</v>
      </c>
      <c r="AK120" s="232">
        <f t="shared" si="51"/>
        <v>5.3549999999999995</v>
      </c>
      <c r="AL120" s="232">
        <f t="shared" si="51"/>
        <v>5.63</v>
      </c>
      <c r="AM120" s="3"/>
      <c r="AN120" s="3"/>
    </row>
    <row r="121" spans="1:40" ht="15.75" x14ac:dyDescent="0.2">
      <c r="A121" s="105" t="s">
        <v>97</v>
      </c>
      <c r="B121" s="105"/>
      <c r="C121" s="226"/>
      <c r="D121" s="226"/>
      <c r="E121" s="227"/>
      <c r="F121" s="227"/>
      <c r="G121" s="227"/>
      <c r="H121" s="227"/>
      <c r="I121" s="226"/>
      <c r="J121" s="226"/>
      <c r="K121" s="227"/>
      <c r="L121" s="227"/>
      <c r="M121" s="227"/>
      <c r="N121" s="227"/>
      <c r="O121" s="226"/>
      <c r="P121" s="226"/>
      <c r="Q121" s="227"/>
      <c r="R121" s="227"/>
      <c r="S121" s="227"/>
      <c r="T121" s="227"/>
      <c r="U121" s="226"/>
      <c r="V121" s="226"/>
      <c r="W121" s="228"/>
      <c r="X121" s="228"/>
      <c r="Y121" s="228"/>
      <c r="Z121" s="227"/>
      <c r="AA121" s="156"/>
      <c r="AB121" s="156"/>
      <c r="AC121" s="157"/>
      <c r="AD121" s="157"/>
      <c r="AE121" s="157"/>
      <c r="AF121" s="158"/>
      <c r="AG121" s="225"/>
      <c r="AH121" s="226"/>
      <c r="AI121" s="228"/>
      <c r="AJ121" s="228"/>
      <c r="AK121" s="228"/>
      <c r="AL121" s="228"/>
      <c r="AM121" s="3"/>
      <c r="AN121" s="3"/>
    </row>
    <row r="122" spans="1:40" ht="15.75" x14ac:dyDescent="0.2">
      <c r="A122" s="97" t="s">
        <v>292</v>
      </c>
      <c r="B122" s="97" t="s">
        <v>330</v>
      </c>
      <c r="C122" s="226">
        <v>0</v>
      </c>
      <c r="D122" s="226">
        <v>0</v>
      </c>
      <c r="E122" s="227">
        <v>0</v>
      </c>
      <c r="F122" s="227">
        <v>0</v>
      </c>
      <c r="G122" s="227">
        <v>0</v>
      </c>
      <c r="H122" s="227">
        <v>0</v>
      </c>
      <c r="I122" s="226">
        <v>0</v>
      </c>
      <c r="J122" s="226">
        <v>0</v>
      </c>
      <c r="K122" s="227">
        <v>0</v>
      </c>
      <c r="L122" s="227">
        <v>0</v>
      </c>
      <c r="M122" s="227">
        <v>0</v>
      </c>
      <c r="N122" s="227">
        <v>0</v>
      </c>
      <c r="O122" s="226">
        <v>0</v>
      </c>
      <c r="P122" s="226">
        <v>0</v>
      </c>
      <c r="Q122" s="227">
        <v>0</v>
      </c>
      <c r="R122" s="227">
        <v>0</v>
      </c>
      <c r="S122" s="227">
        <v>0</v>
      </c>
      <c r="T122" s="227">
        <v>0</v>
      </c>
      <c r="U122" s="226">
        <v>3</v>
      </c>
      <c r="V122" s="226">
        <v>3</v>
      </c>
      <c r="W122" s="228">
        <v>3</v>
      </c>
      <c r="X122" s="228">
        <v>3</v>
      </c>
      <c r="Y122" s="228">
        <v>3</v>
      </c>
      <c r="Z122" s="227">
        <v>3</v>
      </c>
      <c r="AA122" s="156">
        <f t="shared" si="40"/>
        <v>10361.111111111111</v>
      </c>
      <c r="AB122" s="156">
        <f t="shared" si="40"/>
        <v>11444.444444444445</v>
      </c>
      <c r="AC122" s="157">
        <f t="shared" si="40"/>
        <v>11527.777777777779</v>
      </c>
      <c r="AD122" s="157">
        <f t="shared" si="40"/>
        <v>11666.666666666666</v>
      </c>
      <c r="AE122" s="157">
        <f t="shared" si="40"/>
        <v>11805.555555555555</v>
      </c>
      <c r="AF122" s="158">
        <f t="shared" si="40"/>
        <v>11944.444444444445</v>
      </c>
      <c r="AG122" s="226">
        <v>0.373</v>
      </c>
      <c r="AH122" s="226">
        <v>0.41199999999999998</v>
      </c>
      <c r="AI122" s="228">
        <v>0.41499999999999998</v>
      </c>
      <c r="AJ122" s="247">
        <v>0.42</v>
      </c>
      <c r="AK122" s="247">
        <v>0.42499999999999999</v>
      </c>
      <c r="AL122" s="247">
        <v>0.43</v>
      </c>
      <c r="AM122" s="3"/>
      <c r="AN122" s="3"/>
    </row>
    <row r="123" spans="1:40" ht="15.75" x14ac:dyDescent="0.2">
      <c r="A123" s="28" t="s">
        <v>348</v>
      </c>
      <c r="B123" s="125" t="s">
        <v>349</v>
      </c>
      <c r="C123" s="267">
        <v>0</v>
      </c>
      <c r="D123" s="267">
        <v>49.204000000000001</v>
      </c>
      <c r="E123" s="266">
        <v>53</v>
      </c>
      <c r="F123" s="266">
        <v>60</v>
      </c>
      <c r="G123" s="266">
        <v>65</v>
      </c>
      <c r="H123" s="266">
        <v>68</v>
      </c>
      <c r="I123" s="267">
        <v>0</v>
      </c>
      <c r="J123" s="267">
        <v>49.204000000000001</v>
      </c>
      <c r="K123" s="266">
        <v>53</v>
      </c>
      <c r="L123" s="266">
        <v>60</v>
      </c>
      <c r="M123" s="266">
        <v>65</v>
      </c>
      <c r="N123" s="266">
        <v>68</v>
      </c>
      <c r="O123" s="267">
        <v>0</v>
      </c>
      <c r="P123" s="265">
        <v>1.2</v>
      </c>
      <c r="Q123" s="266">
        <v>1.8</v>
      </c>
      <c r="R123" s="266">
        <v>0.25</v>
      </c>
      <c r="S123" s="266">
        <v>6</v>
      </c>
      <c r="T123" s="266">
        <v>7</v>
      </c>
      <c r="U123" s="267">
        <v>0</v>
      </c>
      <c r="V123" s="267">
        <v>22</v>
      </c>
      <c r="W123" s="268">
        <v>25</v>
      </c>
      <c r="X123" s="268">
        <v>35</v>
      </c>
      <c r="Y123" s="268">
        <v>35</v>
      </c>
      <c r="Z123" s="269">
        <v>35</v>
      </c>
      <c r="AA123" s="159">
        <v>0</v>
      </c>
      <c r="AB123" s="156">
        <f t="shared" si="40"/>
        <v>7291.666666666667</v>
      </c>
      <c r="AC123" s="157">
        <f t="shared" si="40"/>
        <v>6750</v>
      </c>
      <c r="AD123" s="157">
        <f t="shared" si="40"/>
        <v>7142.8571428571422</v>
      </c>
      <c r="AE123" s="157">
        <f t="shared" si="40"/>
        <v>8333.3333333333339</v>
      </c>
      <c r="AF123" s="158">
        <f t="shared" si="40"/>
        <v>8809.5238095238092</v>
      </c>
      <c r="AG123" s="225">
        <v>0</v>
      </c>
      <c r="AH123" s="267">
        <v>1.925</v>
      </c>
      <c r="AI123" s="268">
        <v>2.0249999999999999</v>
      </c>
      <c r="AJ123" s="270">
        <v>3</v>
      </c>
      <c r="AK123" s="270">
        <v>3.5</v>
      </c>
      <c r="AL123" s="270">
        <v>3.7</v>
      </c>
      <c r="AM123" s="3"/>
      <c r="AN123" s="3"/>
    </row>
    <row r="124" spans="1:40" ht="15.75" x14ac:dyDescent="0.2">
      <c r="A124" s="28" t="s">
        <v>293</v>
      </c>
      <c r="B124" s="217" t="s">
        <v>330</v>
      </c>
      <c r="C124" s="229">
        <v>13.962999999999999</v>
      </c>
      <c r="D124" s="229">
        <v>11.108000000000001</v>
      </c>
      <c r="E124" s="275">
        <v>4.83</v>
      </c>
      <c r="F124" s="275">
        <v>5.14</v>
      </c>
      <c r="G124" s="275">
        <v>5.45</v>
      </c>
      <c r="H124" s="275">
        <v>5.73</v>
      </c>
      <c r="I124" s="229">
        <v>13.962999999999999</v>
      </c>
      <c r="J124" s="229">
        <v>11.108000000000001</v>
      </c>
      <c r="K124" s="275">
        <v>4.83</v>
      </c>
      <c r="L124" s="275">
        <v>5.14</v>
      </c>
      <c r="M124" s="275">
        <v>5.45</v>
      </c>
      <c r="N124" s="275">
        <v>5.73</v>
      </c>
      <c r="O124" s="229">
        <v>0</v>
      </c>
      <c r="P124" s="229">
        <v>0.222</v>
      </c>
      <c r="Q124" s="275">
        <v>0.03</v>
      </c>
      <c r="R124" s="275">
        <v>0.03</v>
      </c>
      <c r="S124" s="275">
        <v>0.03</v>
      </c>
      <c r="T124" s="275">
        <v>0.03</v>
      </c>
      <c r="U124" s="229">
        <v>29</v>
      </c>
      <c r="V124" s="229">
        <v>23</v>
      </c>
      <c r="W124" s="231">
        <v>10</v>
      </c>
      <c r="X124" s="231">
        <v>10</v>
      </c>
      <c r="Y124" s="231">
        <v>10</v>
      </c>
      <c r="Z124" s="230">
        <v>10</v>
      </c>
      <c r="AA124" s="147">
        <f t="shared" si="40"/>
        <v>9514.3678160919535</v>
      </c>
      <c r="AB124" s="147">
        <f t="shared" si="40"/>
        <v>10561.59420289855</v>
      </c>
      <c r="AC124" s="177">
        <f t="shared" si="40"/>
        <v>10583.333333333334</v>
      </c>
      <c r="AD124" s="177">
        <f t="shared" si="40"/>
        <v>11250</v>
      </c>
      <c r="AE124" s="177">
        <f t="shared" si="40"/>
        <v>11916.666666666666</v>
      </c>
      <c r="AF124" s="178">
        <f t="shared" si="40"/>
        <v>12500</v>
      </c>
      <c r="AG124" s="229">
        <v>3.3109999999999999</v>
      </c>
      <c r="AH124" s="229">
        <v>2.915</v>
      </c>
      <c r="AI124" s="257">
        <v>1.27</v>
      </c>
      <c r="AJ124" s="257">
        <v>1.35</v>
      </c>
      <c r="AK124" s="257">
        <v>1.43</v>
      </c>
      <c r="AL124" s="257">
        <v>1.5</v>
      </c>
      <c r="AM124" s="3"/>
      <c r="AN124" s="3"/>
    </row>
    <row r="125" spans="1:40" ht="15.75" x14ac:dyDescent="0.2">
      <c r="A125" s="103" t="s">
        <v>13</v>
      </c>
      <c r="B125" s="98"/>
      <c r="C125" s="284">
        <f>C127+C128+C129+C130+C131+C132+C133+C135</f>
        <v>82.076999999999998</v>
      </c>
      <c r="D125" s="284">
        <f t="shared" ref="D125:Z125" si="52">D127+D128+D129+D130+D131+D132+D133+D135</f>
        <v>152.679</v>
      </c>
      <c r="E125" s="284">
        <f t="shared" si="52"/>
        <v>133.23099999999999</v>
      </c>
      <c r="F125" s="284">
        <f t="shared" si="52"/>
        <v>134.60000000000002</v>
      </c>
      <c r="G125" s="284">
        <f t="shared" si="52"/>
        <v>130.83500000000001</v>
      </c>
      <c r="H125" s="284">
        <f t="shared" si="52"/>
        <v>132.57</v>
      </c>
      <c r="I125" s="284">
        <f t="shared" si="52"/>
        <v>82.03</v>
      </c>
      <c r="J125" s="284">
        <f t="shared" si="52"/>
        <v>152.67699999999999</v>
      </c>
      <c r="K125" s="284">
        <f t="shared" si="52"/>
        <v>133.23099999999999</v>
      </c>
      <c r="L125" s="284">
        <f t="shared" si="52"/>
        <v>134.60000000000002</v>
      </c>
      <c r="M125" s="284">
        <f t="shared" si="52"/>
        <v>130.83500000000001</v>
      </c>
      <c r="N125" s="284">
        <f t="shared" si="52"/>
        <v>132.57</v>
      </c>
      <c r="O125" s="284">
        <f t="shared" si="52"/>
        <v>11.661000000000001</v>
      </c>
      <c r="P125" s="284">
        <f t="shared" si="52"/>
        <v>14.000999999999999</v>
      </c>
      <c r="Q125" s="284">
        <f t="shared" si="52"/>
        <v>18.516000000000002</v>
      </c>
      <c r="R125" s="284">
        <f t="shared" si="52"/>
        <v>19.779999999999998</v>
      </c>
      <c r="S125" s="284">
        <f t="shared" si="52"/>
        <v>18.872</v>
      </c>
      <c r="T125" s="284">
        <f t="shared" si="52"/>
        <v>18.802</v>
      </c>
      <c r="U125" s="282">
        <f t="shared" si="52"/>
        <v>181</v>
      </c>
      <c r="V125" s="282">
        <f t="shared" si="52"/>
        <v>212</v>
      </c>
      <c r="W125" s="282">
        <f t="shared" si="52"/>
        <v>219</v>
      </c>
      <c r="X125" s="282">
        <f t="shared" si="52"/>
        <v>210</v>
      </c>
      <c r="Y125" s="282">
        <f t="shared" si="52"/>
        <v>203</v>
      </c>
      <c r="Z125" s="282">
        <f t="shared" si="52"/>
        <v>204</v>
      </c>
      <c r="AA125" s="136">
        <f t="shared" si="40"/>
        <v>9586.0957642725607</v>
      </c>
      <c r="AB125" s="153">
        <f t="shared" si="40"/>
        <v>10979.95283018868</v>
      </c>
      <c r="AC125" s="153">
        <f t="shared" si="40"/>
        <v>12090.943683409439</v>
      </c>
      <c r="AD125" s="153">
        <f t="shared" si="40"/>
        <v>12774.206349206352</v>
      </c>
      <c r="AE125" s="153">
        <f t="shared" si="40"/>
        <v>13095.648604269294</v>
      </c>
      <c r="AF125" s="136">
        <f t="shared" si="40"/>
        <v>13253.676470588232</v>
      </c>
      <c r="AG125" s="232">
        <f>AG127+AG128+AG129+AG130+AG131+AG132+AG133+AG135</f>
        <v>20.821000000000002</v>
      </c>
      <c r="AH125" s="232">
        <f t="shared" ref="AH125:AL125" si="53">AH127+AH128+AH129+AH130+AH131+AH132+AH133+AH135</f>
        <v>27.933</v>
      </c>
      <c r="AI125" s="232">
        <f t="shared" si="53"/>
        <v>31.775000000000006</v>
      </c>
      <c r="AJ125" s="232">
        <f t="shared" si="53"/>
        <v>32.191000000000003</v>
      </c>
      <c r="AK125" s="232">
        <f t="shared" si="53"/>
        <v>31.901</v>
      </c>
      <c r="AL125" s="232">
        <f t="shared" si="53"/>
        <v>32.444999999999993</v>
      </c>
      <c r="AM125" s="3"/>
      <c r="AN125" s="3"/>
    </row>
    <row r="126" spans="1:40" ht="15.75" x14ac:dyDescent="0.2">
      <c r="A126" s="105" t="s">
        <v>97</v>
      </c>
      <c r="B126" s="105"/>
      <c r="C126" s="226"/>
      <c r="D126" s="226"/>
      <c r="E126" s="227"/>
      <c r="F126" s="227"/>
      <c r="G126" s="227"/>
      <c r="H126" s="227"/>
      <c r="I126" s="226"/>
      <c r="J126" s="226"/>
      <c r="K126" s="227"/>
      <c r="L126" s="227"/>
      <c r="M126" s="227"/>
      <c r="N126" s="227"/>
      <c r="O126" s="226"/>
      <c r="P126" s="226"/>
      <c r="Q126" s="227"/>
      <c r="R126" s="227"/>
      <c r="S126" s="227"/>
      <c r="T126" s="227"/>
      <c r="U126" s="226"/>
      <c r="V126" s="226"/>
      <c r="W126" s="228"/>
      <c r="X126" s="228"/>
      <c r="Y126" s="228"/>
      <c r="Z126" s="227"/>
      <c r="AA126" s="142"/>
      <c r="AB126" s="142"/>
      <c r="AC126" s="203"/>
      <c r="AD126" s="203"/>
      <c r="AE126" s="203"/>
      <c r="AF126" s="204"/>
      <c r="AG126" s="225"/>
      <c r="AH126" s="226"/>
      <c r="AI126" s="228"/>
      <c r="AJ126" s="228"/>
      <c r="AK126" s="228"/>
      <c r="AL126" s="228"/>
      <c r="AM126" s="3"/>
      <c r="AN126" s="3"/>
    </row>
    <row r="127" spans="1:40" ht="15.75" x14ac:dyDescent="0.2">
      <c r="A127" s="97" t="s">
        <v>294</v>
      </c>
      <c r="B127" s="97" t="s">
        <v>337</v>
      </c>
      <c r="C127" s="226">
        <v>31.882999999999999</v>
      </c>
      <c r="D127" s="226">
        <v>27.905999999999999</v>
      </c>
      <c r="E127" s="236">
        <v>28.039000000000001</v>
      </c>
      <c r="F127" s="236">
        <v>29</v>
      </c>
      <c r="G127" s="236">
        <v>30</v>
      </c>
      <c r="H127" s="236">
        <v>30.5</v>
      </c>
      <c r="I127" s="226">
        <v>31.882999999999999</v>
      </c>
      <c r="J127" s="226">
        <v>27.905999999999999</v>
      </c>
      <c r="K127" s="236">
        <v>28.039000000000001</v>
      </c>
      <c r="L127" s="236">
        <v>29</v>
      </c>
      <c r="M127" s="236">
        <v>30</v>
      </c>
      <c r="N127" s="236">
        <v>30.5</v>
      </c>
      <c r="O127" s="226">
        <v>8.1590000000000007</v>
      </c>
      <c r="P127" s="226">
        <v>6.7539999999999996</v>
      </c>
      <c r="Q127" s="236">
        <v>3.9249999999999998</v>
      </c>
      <c r="R127" s="236">
        <v>4</v>
      </c>
      <c r="S127" s="236">
        <v>3</v>
      </c>
      <c r="T127" s="236">
        <v>3</v>
      </c>
      <c r="U127" s="226">
        <v>55</v>
      </c>
      <c r="V127" s="226">
        <v>48</v>
      </c>
      <c r="W127" s="228">
        <v>51</v>
      </c>
      <c r="X127" s="228">
        <v>51</v>
      </c>
      <c r="Y127" s="228">
        <v>51</v>
      </c>
      <c r="Z127" s="227">
        <v>51</v>
      </c>
      <c r="AA127" s="156">
        <f t="shared" si="40"/>
        <v>10739.39393939394</v>
      </c>
      <c r="AB127" s="156">
        <f t="shared" si="40"/>
        <v>12623.263888888889</v>
      </c>
      <c r="AC127" s="157">
        <f t="shared" si="40"/>
        <v>12039.215686274511</v>
      </c>
      <c r="AD127" s="157">
        <f t="shared" si="40"/>
        <v>12091.503267973856</v>
      </c>
      <c r="AE127" s="157">
        <f t="shared" ref="AE127:AF129" si="54">(AK127*1000000)/Y127/12</f>
        <v>12254.901960784315</v>
      </c>
      <c r="AF127" s="158">
        <f t="shared" si="54"/>
        <v>12418.300653594772</v>
      </c>
      <c r="AG127" s="237">
        <v>7.0880000000000001</v>
      </c>
      <c r="AH127" s="237">
        <v>7.2709999999999999</v>
      </c>
      <c r="AI127" s="247">
        <v>7.3680000000000003</v>
      </c>
      <c r="AJ127" s="247">
        <v>7.4</v>
      </c>
      <c r="AK127" s="247">
        <v>7.5</v>
      </c>
      <c r="AL127" s="247">
        <v>7.6</v>
      </c>
      <c r="AM127" s="3"/>
      <c r="AN127" s="3"/>
    </row>
    <row r="128" spans="1:40" ht="15.75" x14ac:dyDescent="0.2">
      <c r="A128" s="97" t="s">
        <v>331</v>
      </c>
      <c r="B128" s="97" t="s">
        <v>332</v>
      </c>
      <c r="C128" s="226">
        <v>0</v>
      </c>
      <c r="D128" s="226">
        <v>45.183999999999997</v>
      </c>
      <c r="E128" s="236">
        <v>44.1</v>
      </c>
      <c r="F128" s="236">
        <v>44</v>
      </c>
      <c r="G128" s="236">
        <v>39</v>
      </c>
      <c r="H128" s="236">
        <v>40</v>
      </c>
      <c r="I128" s="226">
        <v>0</v>
      </c>
      <c r="J128" s="226">
        <v>45.183999999999997</v>
      </c>
      <c r="K128" s="236">
        <v>44.1</v>
      </c>
      <c r="L128" s="236">
        <v>44</v>
      </c>
      <c r="M128" s="236">
        <v>39</v>
      </c>
      <c r="N128" s="236">
        <v>40</v>
      </c>
      <c r="O128" s="226">
        <v>0</v>
      </c>
      <c r="P128" s="237">
        <v>2.87</v>
      </c>
      <c r="Q128" s="236">
        <v>2.91</v>
      </c>
      <c r="R128" s="236">
        <v>2.09</v>
      </c>
      <c r="S128" s="236">
        <v>1.85</v>
      </c>
      <c r="T128" s="236">
        <v>1.7</v>
      </c>
      <c r="U128" s="226">
        <v>0</v>
      </c>
      <c r="V128" s="226">
        <v>52</v>
      </c>
      <c r="W128" s="228">
        <v>52</v>
      </c>
      <c r="X128" s="228">
        <v>52</v>
      </c>
      <c r="Y128" s="228">
        <v>45</v>
      </c>
      <c r="Z128" s="227">
        <v>45</v>
      </c>
      <c r="AA128" s="156">
        <v>0</v>
      </c>
      <c r="AB128" s="156">
        <f t="shared" si="40"/>
        <v>7594.5512820512822</v>
      </c>
      <c r="AC128" s="157">
        <f t="shared" si="40"/>
        <v>7612.1794871794873</v>
      </c>
      <c r="AD128" s="157">
        <f t="shared" si="40"/>
        <v>7612.1794871794873</v>
      </c>
      <c r="AE128" s="157">
        <f t="shared" si="54"/>
        <v>7612.9629629629626</v>
      </c>
      <c r="AF128" s="158">
        <f t="shared" si="54"/>
        <v>7612.9629629629626</v>
      </c>
      <c r="AG128" s="251">
        <v>0</v>
      </c>
      <c r="AH128" s="237">
        <v>4.7389999999999999</v>
      </c>
      <c r="AI128" s="247">
        <v>4.75</v>
      </c>
      <c r="AJ128" s="247">
        <v>4.75</v>
      </c>
      <c r="AK128" s="247">
        <v>4.1109999999999998</v>
      </c>
      <c r="AL128" s="247">
        <v>4.1109999999999998</v>
      </c>
      <c r="AM128" s="3"/>
      <c r="AN128" s="3"/>
    </row>
    <row r="129" spans="1:40" ht="15.75" x14ac:dyDescent="0.2">
      <c r="A129" s="97" t="s">
        <v>367</v>
      </c>
      <c r="B129" s="97" t="s">
        <v>333</v>
      </c>
      <c r="C129" s="226">
        <v>27.501999999999999</v>
      </c>
      <c r="D129" s="226">
        <v>24.370999999999999</v>
      </c>
      <c r="E129" s="236">
        <v>32.241999999999997</v>
      </c>
      <c r="F129" s="236">
        <v>33.299999999999997</v>
      </c>
      <c r="G129" s="236">
        <v>33.4</v>
      </c>
      <c r="H129" s="236">
        <v>33.6</v>
      </c>
      <c r="I129" s="226">
        <v>27.501999999999999</v>
      </c>
      <c r="J129" s="226">
        <v>24.370999999999999</v>
      </c>
      <c r="K129" s="236">
        <v>32.241999999999997</v>
      </c>
      <c r="L129" s="236">
        <v>33.299999999999997</v>
      </c>
      <c r="M129" s="236">
        <v>33.4</v>
      </c>
      <c r="N129" s="236">
        <v>33.6</v>
      </c>
      <c r="O129" s="226">
        <v>0</v>
      </c>
      <c r="P129" s="226">
        <v>1.732</v>
      </c>
      <c r="Q129" s="236">
        <v>9.2089999999999996</v>
      </c>
      <c r="R129" s="236">
        <v>9</v>
      </c>
      <c r="S129" s="236">
        <v>9</v>
      </c>
      <c r="T129" s="236">
        <v>9</v>
      </c>
      <c r="U129" s="226">
        <v>41</v>
      </c>
      <c r="V129" s="226">
        <v>34</v>
      </c>
      <c r="W129" s="228">
        <v>34</v>
      </c>
      <c r="X129" s="228">
        <v>34</v>
      </c>
      <c r="Y129" s="228">
        <v>34</v>
      </c>
      <c r="Z129" s="227">
        <v>35</v>
      </c>
      <c r="AA129" s="156">
        <f t="shared" si="40"/>
        <v>7538.6178861788612</v>
      </c>
      <c r="AB129" s="156">
        <f t="shared" si="40"/>
        <v>8799.0196078431381</v>
      </c>
      <c r="AC129" s="157">
        <f t="shared" si="40"/>
        <v>12352.941176470587</v>
      </c>
      <c r="AD129" s="157">
        <f t="shared" si="40"/>
        <v>12352.941176470587</v>
      </c>
      <c r="AE129" s="157">
        <f t="shared" si="54"/>
        <v>12500</v>
      </c>
      <c r="AF129" s="158">
        <f t="shared" si="54"/>
        <v>12580.952380952382</v>
      </c>
      <c r="AG129" s="226">
        <v>3.7090000000000001</v>
      </c>
      <c r="AH129" s="237">
        <v>3.59</v>
      </c>
      <c r="AI129" s="247">
        <v>5.04</v>
      </c>
      <c r="AJ129" s="247">
        <v>5.04</v>
      </c>
      <c r="AK129" s="247">
        <v>5.0999999999999996</v>
      </c>
      <c r="AL129" s="247">
        <v>5.2839999999999998</v>
      </c>
      <c r="AM129" s="3"/>
      <c r="AN129" s="3"/>
    </row>
    <row r="130" spans="1:40" ht="15.75" x14ac:dyDescent="0.2">
      <c r="A130" s="97" t="s">
        <v>295</v>
      </c>
      <c r="B130" s="97" t="s">
        <v>334</v>
      </c>
      <c r="C130" s="226">
        <v>9.109</v>
      </c>
      <c r="D130" s="226">
        <v>0</v>
      </c>
      <c r="E130" s="227">
        <v>0</v>
      </c>
      <c r="F130" s="227">
        <v>0</v>
      </c>
      <c r="G130" s="227">
        <v>0</v>
      </c>
      <c r="H130" s="227">
        <v>0</v>
      </c>
      <c r="I130" s="226">
        <v>9.109</v>
      </c>
      <c r="J130" s="226">
        <v>0</v>
      </c>
      <c r="K130" s="227">
        <v>0</v>
      </c>
      <c r="L130" s="227">
        <v>0</v>
      </c>
      <c r="M130" s="227">
        <v>0</v>
      </c>
      <c r="N130" s="227">
        <v>0</v>
      </c>
      <c r="O130" s="237">
        <v>0.111</v>
      </c>
      <c r="P130" s="251">
        <v>0</v>
      </c>
      <c r="Q130" s="227">
        <v>0</v>
      </c>
      <c r="R130" s="227">
        <v>0</v>
      </c>
      <c r="S130" s="227">
        <v>0</v>
      </c>
      <c r="T130" s="227">
        <v>0</v>
      </c>
      <c r="U130" s="226">
        <v>23</v>
      </c>
      <c r="V130" s="226">
        <v>0</v>
      </c>
      <c r="W130" s="228">
        <v>0</v>
      </c>
      <c r="X130" s="228">
        <v>0</v>
      </c>
      <c r="Y130" s="228">
        <v>0</v>
      </c>
      <c r="Z130" s="227">
        <v>0</v>
      </c>
      <c r="AA130" s="167">
        <f t="shared" si="40"/>
        <v>362.31884057971018</v>
      </c>
      <c r="AB130" s="167">
        <v>0</v>
      </c>
      <c r="AC130" s="168">
        <v>0</v>
      </c>
      <c r="AD130" s="168">
        <v>0</v>
      </c>
      <c r="AE130" s="168">
        <v>0</v>
      </c>
      <c r="AF130" s="169">
        <v>0</v>
      </c>
      <c r="AG130" s="237">
        <v>0.1</v>
      </c>
      <c r="AH130" s="251">
        <v>0</v>
      </c>
      <c r="AI130" s="228"/>
      <c r="AJ130" s="228"/>
      <c r="AK130" s="228"/>
      <c r="AL130" s="228"/>
      <c r="AM130" s="3"/>
      <c r="AN130" s="3"/>
    </row>
    <row r="131" spans="1:40" ht="16.5" customHeight="1" x14ac:dyDescent="0.2">
      <c r="A131" s="97" t="s">
        <v>296</v>
      </c>
      <c r="B131" s="97" t="s">
        <v>335</v>
      </c>
      <c r="C131" s="226">
        <v>1.075</v>
      </c>
      <c r="D131" s="226">
        <v>0.49299999999999999</v>
      </c>
      <c r="E131" s="236">
        <v>0.95</v>
      </c>
      <c r="F131" s="236">
        <v>0.15</v>
      </c>
      <c r="G131" s="236">
        <v>0.15</v>
      </c>
      <c r="H131" s="236">
        <v>0.15</v>
      </c>
      <c r="I131" s="226">
        <v>1.075</v>
      </c>
      <c r="J131" s="226">
        <v>0.49299999999999999</v>
      </c>
      <c r="K131" s="236">
        <v>0.95</v>
      </c>
      <c r="L131" s="236">
        <v>0.15</v>
      </c>
      <c r="M131" s="236">
        <v>0.15</v>
      </c>
      <c r="N131" s="236">
        <v>0.15</v>
      </c>
      <c r="O131" s="226">
        <v>0</v>
      </c>
      <c r="P131" s="226">
        <v>0</v>
      </c>
      <c r="Q131" s="227">
        <v>0</v>
      </c>
      <c r="R131" s="227">
        <v>0</v>
      </c>
      <c r="S131" s="227">
        <v>0</v>
      </c>
      <c r="T131" s="227">
        <v>0</v>
      </c>
      <c r="U131" s="226">
        <v>48</v>
      </c>
      <c r="V131" s="226">
        <v>28</v>
      </c>
      <c r="W131" s="228">
        <v>30</v>
      </c>
      <c r="X131" s="228">
        <v>20</v>
      </c>
      <c r="Y131" s="228">
        <v>20</v>
      </c>
      <c r="Z131" s="227">
        <v>20</v>
      </c>
      <c r="AA131" s="172">
        <f t="shared" si="40"/>
        <v>14269.097222222221</v>
      </c>
      <c r="AB131" s="172">
        <f t="shared" si="40"/>
        <v>22985.11904761905</v>
      </c>
      <c r="AC131" s="173">
        <f t="shared" si="40"/>
        <v>21666.666666666668</v>
      </c>
      <c r="AD131" s="173">
        <f t="shared" si="40"/>
        <v>32500</v>
      </c>
      <c r="AE131" s="173">
        <f t="shared" ref="AE131:AF133" si="55">(AK131*1000000)/Y131/12</f>
        <v>32500</v>
      </c>
      <c r="AF131" s="174">
        <f t="shared" si="55"/>
        <v>32500</v>
      </c>
      <c r="AG131" s="226">
        <v>8.2189999999999994</v>
      </c>
      <c r="AH131" s="226">
        <v>7.7229999999999999</v>
      </c>
      <c r="AI131" s="247">
        <v>7.8</v>
      </c>
      <c r="AJ131" s="247">
        <v>7.8</v>
      </c>
      <c r="AK131" s="247">
        <v>7.8</v>
      </c>
      <c r="AL131" s="247">
        <v>7.8</v>
      </c>
      <c r="AM131" s="3"/>
      <c r="AN131" s="3"/>
    </row>
    <row r="132" spans="1:40" ht="31.5" x14ac:dyDescent="0.2">
      <c r="A132" s="97" t="s">
        <v>297</v>
      </c>
      <c r="B132" s="97" t="s">
        <v>330</v>
      </c>
      <c r="C132" s="237">
        <v>7.8</v>
      </c>
      <c r="D132" s="237">
        <v>8.31</v>
      </c>
      <c r="E132" s="236">
        <v>8.8000000000000007</v>
      </c>
      <c r="F132" s="236">
        <v>8.9</v>
      </c>
      <c r="G132" s="236">
        <v>8.9849999999999994</v>
      </c>
      <c r="H132" s="236">
        <v>8.9</v>
      </c>
      <c r="I132" s="226">
        <v>7.7530000000000001</v>
      </c>
      <c r="J132" s="226">
        <v>8.3079999999999998</v>
      </c>
      <c r="K132" s="236">
        <v>8.8000000000000007</v>
      </c>
      <c r="L132" s="236">
        <v>8.9</v>
      </c>
      <c r="M132" s="236">
        <v>8.9849999999999994</v>
      </c>
      <c r="N132" s="236">
        <v>8.9</v>
      </c>
      <c r="O132" s="226">
        <v>0.57099999999999995</v>
      </c>
      <c r="P132" s="226">
        <v>0.29099999999999998</v>
      </c>
      <c r="Q132" s="236">
        <v>0.3</v>
      </c>
      <c r="R132" s="236">
        <v>0.318</v>
      </c>
      <c r="S132" s="236">
        <v>0.25</v>
      </c>
      <c r="T132" s="236">
        <v>0.35</v>
      </c>
      <c r="U132" s="226">
        <v>10</v>
      </c>
      <c r="V132" s="226">
        <v>11</v>
      </c>
      <c r="W132" s="228">
        <v>9</v>
      </c>
      <c r="X132" s="228">
        <v>9</v>
      </c>
      <c r="Y132" s="228">
        <v>9</v>
      </c>
      <c r="Z132" s="227">
        <v>9</v>
      </c>
      <c r="AA132" s="159">
        <f t="shared" si="40"/>
        <v>13116.666666666666</v>
      </c>
      <c r="AB132" s="156">
        <f t="shared" si="40"/>
        <v>15560.606060606058</v>
      </c>
      <c r="AC132" s="157">
        <f t="shared" si="40"/>
        <v>19444.444444444445</v>
      </c>
      <c r="AD132" s="157">
        <f t="shared" si="40"/>
        <v>20370.370370370369</v>
      </c>
      <c r="AE132" s="157">
        <f t="shared" si="55"/>
        <v>21296.296296296296</v>
      </c>
      <c r="AF132" s="158">
        <f t="shared" si="55"/>
        <v>22222.222222222223</v>
      </c>
      <c r="AG132" s="226">
        <v>1.5740000000000001</v>
      </c>
      <c r="AH132" s="226">
        <v>2.0539999999999998</v>
      </c>
      <c r="AI132" s="247">
        <v>2.1</v>
      </c>
      <c r="AJ132" s="247">
        <v>2.2000000000000002</v>
      </c>
      <c r="AK132" s="247">
        <v>2.2999999999999998</v>
      </c>
      <c r="AL132" s="247">
        <v>2.4</v>
      </c>
      <c r="AM132" s="3"/>
      <c r="AN132" s="3"/>
    </row>
    <row r="133" spans="1:40" ht="15.75" x14ac:dyDescent="0.2">
      <c r="A133" s="97" t="s">
        <v>298</v>
      </c>
      <c r="B133" s="97" t="s">
        <v>332</v>
      </c>
      <c r="C133" s="265">
        <v>4.7080000000000002</v>
      </c>
      <c r="D133" s="265">
        <v>12.038</v>
      </c>
      <c r="E133" s="266">
        <v>13.1</v>
      </c>
      <c r="F133" s="266">
        <v>13.25</v>
      </c>
      <c r="G133" s="266">
        <v>13.3</v>
      </c>
      <c r="H133" s="266">
        <v>13.42</v>
      </c>
      <c r="I133" s="265">
        <v>4.7080000000000002</v>
      </c>
      <c r="J133" s="265">
        <v>12.038</v>
      </c>
      <c r="K133" s="266">
        <v>13.1</v>
      </c>
      <c r="L133" s="266">
        <v>13.25</v>
      </c>
      <c r="M133" s="266">
        <v>13.3</v>
      </c>
      <c r="N133" s="266">
        <v>13.42</v>
      </c>
      <c r="O133" s="265">
        <v>2.82</v>
      </c>
      <c r="P133" s="265">
        <v>2.2170000000000001</v>
      </c>
      <c r="Q133" s="266">
        <v>0.6</v>
      </c>
      <c r="R133" s="266">
        <v>2.8</v>
      </c>
      <c r="S133" s="266">
        <v>3.2</v>
      </c>
      <c r="T133" s="266">
        <v>3.18</v>
      </c>
      <c r="U133" s="267">
        <v>4</v>
      </c>
      <c r="V133" s="267">
        <v>35</v>
      </c>
      <c r="W133" s="268">
        <v>34</v>
      </c>
      <c r="X133" s="268">
        <v>35</v>
      </c>
      <c r="Y133" s="268">
        <v>35</v>
      </c>
      <c r="Z133" s="269">
        <v>35</v>
      </c>
      <c r="AA133" s="156">
        <f t="shared" si="40"/>
        <v>2729.1666666666665</v>
      </c>
      <c r="AB133" s="156">
        <f t="shared" si="40"/>
        <v>5571.4285714285716</v>
      </c>
      <c r="AC133" s="157">
        <f t="shared" si="40"/>
        <v>8774.5098039215682</v>
      </c>
      <c r="AD133" s="157">
        <f t="shared" si="40"/>
        <v>9200</v>
      </c>
      <c r="AE133" s="157">
        <f t="shared" si="55"/>
        <v>9404.7619047619046</v>
      </c>
      <c r="AF133" s="158">
        <f t="shared" si="55"/>
        <v>9761.9047619047615</v>
      </c>
      <c r="AG133" s="267">
        <v>0.13100000000000001</v>
      </c>
      <c r="AH133" s="265">
        <v>2.34</v>
      </c>
      <c r="AI133" s="270">
        <v>3.58</v>
      </c>
      <c r="AJ133" s="268">
        <v>3.8639999999999999</v>
      </c>
      <c r="AK133" s="270">
        <v>3.95</v>
      </c>
      <c r="AL133" s="270">
        <v>4.0999999999999996</v>
      </c>
      <c r="AM133" s="3"/>
      <c r="AN133" s="3"/>
    </row>
    <row r="134" spans="1:40" ht="15.75" x14ac:dyDescent="0.2">
      <c r="A134" s="97" t="s">
        <v>299</v>
      </c>
      <c r="B134" s="97" t="s">
        <v>336</v>
      </c>
      <c r="C134" s="226">
        <v>1.0009999999999999</v>
      </c>
      <c r="D134" s="249">
        <v>0</v>
      </c>
      <c r="E134" s="377">
        <v>0</v>
      </c>
      <c r="F134" s="377">
        <v>0</v>
      </c>
      <c r="G134" s="377">
        <v>0</v>
      </c>
      <c r="H134" s="377">
        <v>0</v>
      </c>
      <c r="I134" s="226">
        <v>1.0009999999999999</v>
      </c>
      <c r="J134" s="249">
        <v>0</v>
      </c>
      <c r="K134" s="377">
        <v>0</v>
      </c>
      <c r="L134" s="377">
        <v>0</v>
      </c>
      <c r="M134" s="377">
        <v>0</v>
      </c>
      <c r="N134" s="377">
        <v>0</v>
      </c>
      <c r="O134" s="237">
        <v>0.03</v>
      </c>
      <c r="P134" s="249">
        <v>0</v>
      </c>
      <c r="Q134" s="377">
        <v>0</v>
      </c>
      <c r="R134" s="377">
        <v>0</v>
      </c>
      <c r="S134" s="377">
        <v>0</v>
      </c>
      <c r="T134" s="377">
        <v>0</v>
      </c>
      <c r="U134" s="226">
        <v>1</v>
      </c>
      <c r="V134" s="267">
        <v>0</v>
      </c>
      <c r="W134" s="268">
        <v>0</v>
      </c>
      <c r="X134" s="268">
        <v>0</v>
      </c>
      <c r="Y134" s="268">
        <v>0</v>
      </c>
      <c r="Z134" s="269">
        <v>0</v>
      </c>
      <c r="AA134" s="156">
        <f t="shared" si="40"/>
        <v>3750</v>
      </c>
      <c r="AB134" s="167">
        <v>0</v>
      </c>
      <c r="AC134" s="168">
        <v>0</v>
      </c>
      <c r="AD134" s="168">
        <v>0</v>
      </c>
      <c r="AE134" s="168">
        <v>0</v>
      </c>
      <c r="AF134" s="169">
        <v>0</v>
      </c>
      <c r="AG134" s="237">
        <v>4.4999999999999998E-2</v>
      </c>
      <c r="AH134" s="249">
        <v>0</v>
      </c>
      <c r="AI134" s="250">
        <v>0</v>
      </c>
      <c r="AJ134" s="250">
        <v>0</v>
      </c>
      <c r="AK134" s="250">
        <v>0</v>
      </c>
      <c r="AL134" s="250">
        <v>0</v>
      </c>
      <c r="AM134" s="3"/>
      <c r="AN134" s="3"/>
    </row>
    <row r="135" spans="1:40" ht="15.75" x14ac:dyDescent="0.2">
      <c r="A135" s="28" t="s">
        <v>375</v>
      </c>
      <c r="B135" s="99" t="s">
        <v>336</v>
      </c>
      <c r="C135" s="258">
        <v>0</v>
      </c>
      <c r="D135" s="229">
        <v>34.377000000000002</v>
      </c>
      <c r="E135" s="275">
        <v>6</v>
      </c>
      <c r="F135" s="275">
        <v>6</v>
      </c>
      <c r="G135" s="275">
        <v>6</v>
      </c>
      <c r="H135" s="275">
        <v>6</v>
      </c>
      <c r="I135" s="258">
        <v>0</v>
      </c>
      <c r="J135" s="229">
        <v>34.377000000000002</v>
      </c>
      <c r="K135" s="275">
        <v>6</v>
      </c>
      <c r="L135" s="275">
        <v>6</v>
      </c>
      <c r="M135" s="275">
        <v>6</v>
      </c>
      <c r="N135" s="275">
        <v>6</v>
      </c>
      <c r="O135" s="376">
        <v>0</v>
      </c>
      <c r="P135" s="255">
        <v>0.13700000000000001</v>
      </c>
      <c r="Q135" s="230">
        <v>1.5720000000000001</v>
      </c>
      <c r="R135" s="230">
        <v>1.5720000000000001</v>
      </c>
      <c r="S135" s="230">
        <v>1.5720000000000001</v>
      </c>
      <c r="T135" s="230">
        <v>1.5720000000000001</v>
      </c>
      <c r="U135" s="258">
        <v>0</v>
      </c>
      <c r="V135" s="229">
        <v>4</v>
      </c>
      <c r="W135" s="231">
        <v>9</v>
      </c>
      <c r="X135" s="231">
        <v>9</v>
      </c>
      <c r="Y135" s="231">
        <v>9</v>
      </c>
      <c r="Z135" s="230">
        <v>9</v>
      </c>
      <c r="AA135" s="147">
        <v>0</v>
      </c>
      <c r="AB135" s="189">
        <f t="shared" si="40"/>
        <v>4500</v>
      </c>
      <c r="AC135" s="177">
        <v>0</v>
      </c>
      <c r="AD135" s="177">
        <v>0</v>
      </c>
      <c r="AE135" s="177">
        <v>0</v>
      </c>
      <c r="AF135" s="178">
        <v>0</v>
      </c>
      <c r="AG135" s="376">
        <v>0</v>
      </c>
      <c r="AH135" s="255">
        <v>0.216</v>
      </c>
      <c r="AI135" s="257">
        <v>1.137</v>
      </c>
      <c r="AJ135" s="257">
        <v>1.137</v>
      </c>
      <c r="AK135" s="257">
        <v>1.1399999999999999</v>
      </c>
      <c r="AL135" s="257">
        <v>1.1499999999999999</v>
      </c>
      <c r="AM135" s="3"/>
      <c r="AN135" s="3"/>
    </row>
    <row r="136" spans="1:40" ht="15.75" x14ac:dyDescent="0.2">
      <c r="A136" s="103" t="s">
        <v>11</v>
      </c>
      <c r="B136" s="209"/>
      <c r="C136" s="285">
        <f>C138+C139</f>
        <v>0</v>
      </c>
      <c r="D136" s="285">
        <f t="shared" ref="D136:Z136" si="56">D138+D139</f>
        <v>8.0229999999999997</v>
      </c>
      <c r="E136" s="286">
        <f t="shared" si="56"/>
        <v>8.0299999999999994</v>
      </c>
      <c r="F136" s="286">
        <f t="shared" si="56"/>
        <v>8.0500000000000007</v>
      </c>
      <c r="G136" s="286">
        <f t="shared" si="56"/>
        <v>8.06</v>
      </c>
      <c r="H136" s="286">
        <f t="shared" si="56"/>
        <v>8.08</v>
      </c>
      <c r="I136" s="285">
        <f t="shared" si="56"/>
        <v>0</v>
      </c>
      <c r="J136" s="343">
        <f t="shared" si="56"/>
        <v>8.0229999999999997</v>
      </c>
      <c r="K136" s="375">
        <f t="shared" si="56"/>
        <v>8.0299999999999994</v>
      </c>
      <c r="L136" s="375">
        <f t="shared" si="56"/>
        <v>8.0500000000000007</v>
      </c>
      <c r="M136" s="375">
        <f t="shared" si="56"/>
        <v>8.06</v>
      </c>
      <c r="N136" s="375">
        <f t="shared" si="56"/>
        <v>8.08</v>
      </c>
      <c r="O136" s="338">
        <f t="shared" si="56"/>
        <v>0</v>
      </c>
      <c r="P136" s="338">
        <f t="shared" si="56"/>
        <v>0</v>
      </c>
      <c r="Q136" s="338">
        <f t="shared" si="56"/>
        <v>0</v>
      </c>
      <c r="R136" s="338">
        <f t="shared" si="56"/>
        <v>0</v>
      </c>
      <c r="S136" s="338">
        <f t="shared" si="56"/>
        <v>0</v>
      </c>
      <c r="T136" s="338">
        <f t="shared" si="56"/>
        <v>0</v>
      </c>
      <c r="U136" s="343">
        <f t="shared" si="56"/>
        <v>25</v>
      </c>
      <c r="V136" s="338">
        <f t="shared" si="56"/>
        <v>21</v>
      </c>
      <c r="W136" s="338">
        <f t="shared" si="56"/>
        <v>21</v>
      </c>
      <c r="X136" s="338">
        <f t="shared" si="56"/>
        <v>21</v>
      </c>
      <c r="Y136" s="338">
        <f t="shared" si="56"/>
        <v>21</v>
      </c>
      <c r="Z136" s="285">
        <f t="shared" si="56"/>
        <v>21</v>
      </c>
      <c r="AA136" s="136">
        <f>(AG136*1000000)/U136/12</f>
        <v>12986.666666666666</v>
      </c>
      <c r="AB136" s="136">
        <f t="shared" si="40"/>
        <v>13067.460317460318</v>
      </c>
      <c r="AC136" s="137">
        <f t="shared" si="40"/>
        <v>13111.111111111111</v>
      </c>
      <c r="AD136" s="137">
        <f t="shared" si="40"/>
        <v>13333.333333333336</v>
      </c>
      <c r="AE136" s="137">
        <f>(AK136*1000000)/Y136/12</f>
        <v>13611.111111111109</v>
      </c>
      <c r="AF136" s="205">
        <f>(AL136*1000000)/Z136/12</f>
        <v>13769.84126984127</v>
      </c>
      <c r="AG136" s="286">
        <f>AG138+AG139</f>
        <v>3.8959999999999999</v>
      </c>
      <c r="AH136" s="286">
        <f t="shared" ref="AH136:AL136" si="57">AH138+AH139</f>
        <v>3.2930000000000001</v>
      </c>
      <c r="AI136" s="286">
        <f t="shared" si="57"/>
        <v>3.3040000000000003</v>
      </c>
      <c r="AJ136" s="286">
        <f t="shared" si="57"/>
        <v>3.3600000000000003</v>
      </c>
      <c r="AK136" s="286">
        <f t="shared" si="57"/>
        <v>3.4299999999999997</v>
      </c>
      <c r="AL136" s="286">
        <f t="shared" si="57"/>
        <v>3.47</v>
      </c>
      <c r="AM136" s="3"/>
      <c r="AN136" s="3"/>
    </row>
    <row r="137" spans="1:40" ht="15.75" x14ac:dyDescent="0.2">
      <c r="A137" s="105" t="s">
        <v>97</v>
      </c>
      <c r="B137" s="210"/>
      <c r="C137" s="226"/>
      <c r="D137" s="225"/>
      <c r="E137" s="287"/>
      <c r="F137" s="287"/>
      <c r="G137" s="287"/>
      <c r="H137" s="287"/>
      <c r="I137" s="226"/>
      <c r="J137" s="221"/>
      <c r="K137" s="223"/>
      <c r="L137" s="288"/>
      <c r="M137" s="288"/>
      <c r="N137" s="288"/>
      <c r="O137" s="221"/>
      <c r="P137" s="289"/>
      <c r="Q137" s="288"/>
      <c r="R137" s="288"/>
      <c r="S137" s="288"/>
      <c r="T137" s="288"/>
      <c r="U137" s="221"/>
      <c r="V137" s="221"/>
      <c r="W137" s="224"/>
      <c r="X137" s="290"/>
      <c r="Y137" s="290"/>
      <c r="Z137" s="227"/>
      <c r="AA137" s="159"/>
      <c r="AB137" s="141"/>
      <c r="AC137" s="157"/>
      <c r="AD137" s="157"/>
      <c r="AE137" s="157"/>
      <c r="AF137" s="158"/>
      <c r="AG137" s="291"/>
      <c r="AH137" s="237"/>
      <c r="AI137" s="273"/>
      <c r="AJ137" s="273"/>
      <c r="AK137" s="273"/>
      <c r="AL137" s="247"/>
      <c r="AM137" s="3"/>
      <c r="AN137" s="3"/>
    </row>
    <row r="138" spans="1:40" ht="15.75" x14ac:dyDescent="0.2">
      <c r="A138" s="97" t="s">
        <v>300</v>
      </c>
      <c r="B138" s="97" t="s">
        <v>330</v>
      </c>
      <c r="C138" s="225">
        <v>0</v>
      </c>
      <c r="D138" s="225">
        <v>0</v>
      </c>
      <c r="E138" s="287">
        <v>0</v>
      </c>
      <c r="F138" s="287">
        <v>0</v>
      </c>
      <c r="G138" s="287">
        <v>0</v>
      </c>
      <c r="H138" s="287">
        <v>0</v>
      </c>
      <c r="I138" s="225">
        <v>0</v>
      </c>
      <c r="J138" s="225">
        <v>0</v>
      </c>
      <c r="K138" s="227">
        <v>0</v>
      </c>
      <c r="L138" s="287">
        <v>0</v>
      </c>
      <c r="M138" s="287">
        <v>0</v>
      </c>
      <c r="N138" s="287">
        <v>0</v>
      </c>
      <c r="O138" s="225">
        <v>0</v>
      </c>
      <c r="P138" s="292">
        <v>0</v>
      </c>
      <c r="Q138" s="287">
        <v>0</v>
      </c>
      <c r="R138" s="287">
        <v>0</v>
      </c>
      <c r="S138" s="287">
        <v>0</v>
      </c>
      <c r="T138" s="287">
        <v>0</v>
      </c>
      <c r="U138" s="225">
        <v>25</v>
      </c>
      <c r="V138" s="225">
        <v>19</v>
      </c>
      <c r="W138" s="228">
        <v>19</v>
      </c>
      <c r="X138" s="293">
        <v>19</v>
      </c>
      <c r="Y138" s="293">
        <v>19</v>
      </c>
      <c r="Z138" s="227">
        <v>19</v>
      </c>
      <c r="AA138" s="159">
        <f t="shared" si="40"/>
        <v>12986.666666666666</v>
      </c>
      <c r="AB138" s="159">
        <f t="shared" si="40"/>
        <v>13614.035087719298</v>
      </c>
      <c r="AC138" s="173">
        <f t="shared" si="40"/>
        <v>13614.035087719298</v>
      </c>
      <c r="AD138" s="173">
        <f t="shared" si="40"/>
        <v>13771.929824561405</v>
      </c>
      <c r="AE138" s="173">
        <f t="shared" ref="AE138:AF140" si="58">(AK138*1000000)/Y138/12</f>
        <v>13991.228070175437</v>
      </c>
      <c r="AF138" s="174">
        <f t="shared" si="58"/>
        <v>14122.807017543861</v>
      </c>
      <c r="AG138" s="237">
        <v>3.8959999999999999</v>
      </c>
      <c r="AH138" s="237">
        <v>3.1040000000000001</v>
      </c>
      <c r="AI138" s="247">
        <v>3.1040000000000001</v>
      </c>
      <c r="AJ138" s="273">
        <v>3.14</v>
      </c>
      <c r="AK138" s="273">
        <v>3.19</v>
      </c>
      <c r="AL138" s="247">
        <v>3.22</v>
      </c>
      <c r="AM138" s="3"/>
      <c r="AN138" s="3"/>
    </row>
    <row r="139" spans="1:40" ht="15.75" x14ac:dyDescent="0.2">
      <c r="A139" s="28" t="s">
        <v>351</v>
      </c>
      <c r="B139" s="217" t="s">
        <v>330</v>
      </c>
      <c r="C139" s="229">
        <v>0</v>
      </c>
      <c r="D139" s="256">
        <v>8.0229999999999997</v>
      </c>
      <c r="E139" s="342">
        <v>8.0299999999999994</v>
      </c>
      <c r="F139" s="342">
        <v>8.0500000000000007</v>
      </c>
      <c r="G139" s="342">
        <v>8.06</v>
      </c>
      <c r="H139" s="342">
        <v>8.08</v>
      </c>
      <c r="I139" s="256">
        <v>0</v>
      </c>
      <c r="J139" s="256">
        <v>8.0229999999999997</v>
      </c>
      <c r="K139" s="342">
        <v>8.0299999999999994</v>
      </c>
      <c r="L139" s="342">
        <v>8.0500000000000007</v>
      </c>
      <c r="M139" s="342">
        <v>8.06</v>
      </c>
      <c r="N139" s="342">
        <v>8.08</v>
      </c>
      <c r="O139" s="256">
        <v>0</v>
      </c>
      <c r="P139" s="307">
        <v>0</v>
      </c>
      <c r="Q139" s="230">
        <v>0</v>
      </c>
      <c r="R139" s="294">
        <v>0</v>
      </c>
      <c r="S139" s="294">
        <v>0</v>
      </c>
      <c r="T139" s="294">
        <v>0</v>
      </c>
      <c r="U139" s="256">
        <v>0</v>
      </c>
      <c r="V139" s="256">
        <v>2</v>
      </c>
      <c r="W139" s="296">
        <v>2</v>
      </c>
      <c r="X139" s="296">
        <v>2</v>
      </c>
      <c r="Y139" s="296">
        <v>2</v>
      </c>
      <c r="Z139" s="230">
        <v>2</v>
      </c>
      <c r="AA139" s="206">
        <v>0</v>
      </c>
      <c r="AB139" s="189">
        <f t="shared" si="40"/>
        <v>7875</v>
      </c>
      <c r="AC139" s="173">
        <f t="shared" si="40"/>
        <v>8333.3333333333339</v>
      </c>
      <c r="AD139" s="173">
        <f t="shared" si="40"/>
        <v>9166.6666666666661</v>
      </c>
      <c r="AE139" s="173">
        <f t="shared" si="58"/>
        <v>10000</v>
      </c>
      <c r="AF139" s="174">
        <f t="shared" si="58"/>
        <v>10416.666666666666</v>
      </c>
      <c r="AG139" s="306">
        <v>0</v>
      </c>
      <c r="AH139" s="295">
        <v>0.189</v>
      </c>
      <c r="AI139" s="257">
        <v>0.2</v>
      </c>
      <c r="AJ139" s="297">
        <v>0.22</v>
      </c>
      <c r="AK139" s="297">
        <v>0.24</v>
      </c>
      <c r="AL139" s="257">
        <v>0.25</v>
      </c>
      <c r="AM139" s="3"/>
      <c r="AN139" s="3"/>
    </row>
    <row r="140" spans="1:40" ht="15.75" x14ac:dyDescent="0.2">
      <c r="A140" s="103" t="s">
        <v>14</v>
      </c>
      <c r="B140" s="209"/>
      <c r="C140" s="232">
        <f>C142+C143+C144+C145+C146+C147+C148+C149+C150+C151+C152+C153+C154+C155+C156+C157+C158+C159+C160+C161+C162+C163+C164+C165+C166+C167+C168</f>
        <v>92.667000000000016</v>
      </c>
      <c r="D140" s="232">
        <f t="shared" ref="D140:Z140" si="59">D142+D143+D144+D145+D146+D147+D148+D149+D150+D151+D152+D153+D154+D155+D156+D157+D158+D159+D160+D161+D162+D163+D164+D165+D166+D167+D168</f>
        <v>82.748000000000005</v>
      </c>
      <c r="E140" s="232">
        <f t="shared" si="59"/>
        <v>77.40900000000002</v>
      </c>
      <c r="F140" s="232">
        <f t="shared" si="59"/>
        <v>82.216999999999999</v>
      </c>
      <c r="G140" s="232">
        <f t="shared" si="59"/>
        <v>86.86999999999999</v>
      </c>
      <c r="H140" s="232">
        <f t="shared" si="59"/>
        <v>90.728999999999985</v>
      </c>
      <c r="I140" s="232">
        <f t="shared" si="59"/>
        <v>92.079000000000022</v>
      </c>
      <c r="J140" s="232">
        <f t="shared" si="59"/>
        <v>82.748000000000005</v>
      </c>
      <c r="K140" s="232">
        <f t="shared" si="59"/>
        <v>77.40900000000002</v>
      </c>
      <c r="L140" s="232">
        <f t="shared" si="59"/>
        <v>82.216999999999999</v>
      </c>
      <c r="M140" s="232">
        <f t="shared" si="59"/>
        <v>86.86999999999999</v>
      </c>
      <c r="N140" s="232">
        <f t="shared" si="59"/>
        <v>90.728999999999985</v>
      </c>
      <c r="O140" s="232">
        <f t="shared" si="59"/>
        <v>2.6949999999999998</v>
      </c>
      <c r="P140" s="232">
        <f t="shared" si="59"/>
        <v>3.7770000000000006</v>
      </c>
      <c r="Q140" s="232">
        <f t="shared" si="59"/>
        <v>2.6300000000000003</v>
      </c>
      <c r="R140" s="232">
        <f t="shared" si="59"/>
        <v>2.8759999999999999</v>
      </c>
      <c r="S140" s="232">
        <f t="shared" si="59"/>
        <v>3.1919999999999997</v>
      </c>
      <c r="T140" s="232">
        <f t="shared" si="59"/>
        <v>3.427</v>
      </c>
      <c r="U140" s="152">
        <f t="shared" si="59"/>
        <v>138</v>
      </c>
      <c r="V140" s="152">
        <f t="shared" si="59"/>
        <v>136</v>
      </c>
      <c r="W140" s="152">
        <f t="shared" si="59"/>
        <v>133</v>
      </c>
      <c r="X140" s="152">
        <f t="shared" si="59"/>
        <v>132</v>
      </c>
      <c r="Y140" s="152">
        <f t="shared" si="59"/>
        <v>136</v>
      </c>
      <c r="Z140" s="152">
        <f t="shared" si="59"/>
        <v>137</v>
      </c>
      <c r="AA140" s="136">
        <f t="shared" si="40"/>
        <v>12434.782608695656</v>
      </c>
      <c r="AB140" s="201">
        <f t="shared" si="40"/>
        <v>13895.220588235299</v>
      </c>
      <c r="AC140" s="153">
        <f t="shared" si="40"/>
        <v>15221.177944862155</v>
      </c>
      <c r="AD140" s="153">
        <f>(AJ140*1000000)/X140/12</f>
        <v>15666.035353535352</v>
      </c>
      <c r="AE140" s="153">
        <f t="shared" si="58"/>
        <v>15571.078431372551</v>
      </c>
      <c r="AF140" s="136">
        <f t="shared" si="58"/>
        <v>15790.145985401461</v>
      </c>
      <c r="AG140" s="232">
        <f>AG142+AG143+AG144+AG145+AG146+AG147+AG148+AG149+AG150+AG151+AG152+AG153+AG154+AG155+AG156+AG157+AG158+AG159+AG160+AG161+AG162+AG163+AG164+AG165+AG166+AG167+AG168</f>
        <v>20.592000000000006</v>
      </c>
      <c r="AH140" s="232">
        <f t="shared" ref="AH140:AL140" si="60">AH142+AH143+AH144+AH145+AH146+AH147+AH148+AH149+AH150+AH151+AH152+AH153+AH154+AH155+AH156+AH157+AH158+AH159+AH160+AH161+AH162+AH163+AH164+AH165+AH166+AH167+AH168</f>
        <v>22.677000000000007</v>
      </c>
      <c r="AI140" s="232">
        <f t="shared" si="60"/>
        <v>24.292999999999999</v>
      </c>
      <c r="AJ140" s="232">
        <f t="shared" si="60"/>
        <v>24.814999999999998</v>
      </c>
      <c r="AK140" s="232">
        <f t="shared" si="60"/>
        <v>25.411999999999999</v>
      </c>
      <c r="AL140" s="232">
        <f t="shared" si="60"/>
        <v>25.959000000000003</v>
      </c>
      <c r="AM140" s="3"/>
      <c r="AN140" s="3"/>
    </row>
    <row r="141" spans="1:40" ht="15.75" x14ac:dyDescent="0.2">
      <c r="A141" s="105" t="s">
        <v>97</v>
      </c>
      <c r="B141" s="210"/>
      <c r="C141" s="225"/>
      <c r="D141" s="226"/>
      <c r="E141" s="227"/>
      <c r="F141" s="227"/>
      <c r="G141" s="227"/>
      <c r="H141" s="227"/>
      <c r="I141" s="226"/>
      <c r="J141" s="226"/>
      <c r="K141" s="227"/>
      <c r="L141" s="227"/>
      <c r="M141" s="227"/>
      <c r="N141" s="227"/>
      <c r="O141" s="226"/>
      <c r="P141" s="226"/>
      <c r="Q141" s="227"/>
      <c r="R141" s="227"/>
      <c r="S141" s="227"/>
      <c r="T141" s="227"/>
      <c r="U141" s="226"/>
      <c r="V141" s="226"/>
      <c r="W141" s="228"/>
      <c r="X141" s="228"/>
      <c r="Y141" s="228"/>
      <c r="Z141" s="272"/>
      <c r="AA141" s="142"/>
      <c r="AB141" s="201"/>
      <c r="AC141" s="201"/>
      <c r="AD141" s="201"/>
      <c r="AE141" s="201"/>
      <c r="AF141" s="202"/>
      <c r="AG141" s="225"/>
      <c r="AH141" s="226"/>
      <c r="AI141" s="228"/>
      <c r="AJ141" s="228"/>
      <c r="AK141" s="228"/>
      <c r="AL141" s="228"/>
      <c r="AM141" s="3"/>
      <c r="AN141" s="3"/>
    </row>
    <row r="142" spans="1:40" ht="15.75" x14ac:dyDescent="0.2">
      <c r="A142" s="97" t="s">
        <v>301</v>
      </c>
      <c r="B142" s="97" t="s">
        <v>330</v>
      </c>
      <c r="C142" s="226">
        <v>1.976</v>
      </c>
      <c r="D142" s="226">
        <v>1.3919999999999999</v>
      </c>
      <c r="E142" s="236">
        <v>1.425</v>
      </c>
      <c r="F142" s="236">
        <v>1.496</v>
      </c>
      <c r="G142" s="236">
        <v>1.5409999999999999</v>
      </c>
      <c r="H142" s="236">
        <v>1.556</v>
      </c>
      <c r="I142" s="226">
        <v>1.976</v>
      </c>
      <c r="J142" s="226">
        <v>1.3919999999999999</v>
      </c>
      <c r="K142" s="236">
        <v>1.425</v>
      </c>
      <c r="L142" s="236">
        <v>1.496</v>
      </c>
      <c r="M142" s="236">
        <v>1.5409999999999999</v>
      </c>
      <c r="N142" s="236">
        <v>1.556</v>
      </c>
      <c r="O142" s="226">
        <v>0.64300000000000002</v>
      </c>
      <c r="P142" s="226">
        <v>0.42099999999999999</v>
      </c>
      <c r="Q142" s="236">
        <v>0.434</v>
      </c>
      <c r="R142" s="236">
        <v>0.45500000000000002</v>
      </c>
      <c r="S142" s="236">
        <v>0.46899999999999997</v>
      </c>
      <c r="T142" s="236">
        <v>0.47399999999999998</v>
      </c>
      <c r="U142" s="226">
        <v>2</v>
      </c>
      <c r="V142" s="226">
        <v>3</v>
      </c>
      <c r="W142" s="228">
        <v>3</v>
      </c>
      <c r="X142" s="228">
        <v>3</v>
      </c>
      <c r="Y142" s="228">
        <v>3</v>
      </c>
      <c r="Z142" s="227">
        <v>3</v>
      </c>
      <c r="AA142" s="156">
        <f t="shared" ref="AA142:AF146" si="61">(AG142*1000000)/U142/12</f>
        <v>5708.333333333333</v>
      </c>
      <c r="AB142" s="156">
        <f t="shared" si="61"/>
        <v>5250</v>
      </c>
      <c r="AC142" s="157">
        <f t="shared" si="61"/>
        <v>5277.7777777777783</v>
      </c>
      <c r="AD142" s="157">
        <f t="shared" si="61"/>
        <v>5555.5555555555557</v>
      </c>
      <c r="AE142" s="157">
        <f t="shared" si="61"/>
        <v>5833.333333333333</v>
      </c>
      <c r="AF142" s="158">
        <f t="shared" si="61"/>
        <v>6111.1111111111104</v>
      </c>
      <c r="AG142" s="226">
        <v>0.13700000000000001</v>
      </c>
      <c r="AH142" s="226">
        <v>0.189</v>
      </c>
      <c r="AI142" s="273">
        <v>0.19</v>
      </c>
      <c r="AJ142" s="247">
        <v>0.2</v>
      </c>
      <c r="AK142" s="247">
        <v>0.21</v>
      </c>
      <c r="AL142" s="247">
        <v>0.22</v>
      </c>
      <c r="AM142" s="3"/>
      <c r="AN142" s="3"/>
    </row>
    <row r="143" spans="1:40" ht="15.75" x14ac:dyDescent="0.2">
      <c r="A143" s="97" t="s">
        <v>302</v>
      </c>
      <c r="B143" s="97" t="s">
        <v>330</v>
      </c>
      <c r="C143" s="226">
        <v>0.82499999999999996</v>
      </c>
      <c r="D143" s="237">
        <v>0.64</v>
      </c>
      <c r="E143" s="236">
        <v>0.3</v>
      </c>
      <c r="F143" s="227">
        <v>0</v>
      </c>
      <c r="G143" s="271">
        <v>0</v>
      </c>
      <c r="H143" s="271">
        <v>0</v>
      </c>
      <c r="I143" s="226">
        <v>0.81200000000000006</v>
      </c>
      <c r="J143" s="237">
        <v>0.64</v>
      </c>
      <c r="K143" s="236">
        <v>0.3</v>
      </c>
      <c r="L143" s="227">
        <v>0</v>
      </c>
      <c r="M143" s="271">
        <v>0</v>
      </c>
      <c r="N143" s="271">
        <v>0</v>
      </c>
      <c r="O143" s="226">
        <v>0.13600000000000001</v>
      </c>
      <c r="P143" s="226">
        <v>1.0999999999999999E-2</v>
      </c>
      <c r="Q143" s="236">
        <v>5.0000000000000001E-3</v>
      </c>
      <c r="R143" s="227">
        <v>0</v>
      </c>
      <c r="S143" s="227">
        <v>0</v>
      </c>
      <c r="T143" s="227">
        <v>0</v>
      </c>
      <c r="U143" s="226">
        <v>3</v>
      </c>
      <c r="V143" s="226">
        <v>2</v>
      </c>
      <c r="W143" s="228">
        <v>1</v>
      </c>
      <c r="X143" s="228">
        <v>0</v>
      </c>
      <c r="Y143" s="228">
        <v>0</v>
      </c>
      <c r="Z143" s="227">
        <v>0</v>
      </c>
      <c r="AA143" s="156">
        <f t="shared" si="61"/>
        <v>3333.3333333333335</v>
      </c>
      <c r="AB143" s="156">
        <f t="shared" si="61"/>
        <v>5000</v>
      </c>
      <c r="AC143" s="157">
        <f t="shared" si="61"/>
        <v>4166.666666666667</v>
      </c>
      <c r="AD143" s="157">
        <v>0</v>
      </c>
      <c r="AE143" s="157">
        <v>0</v>
      </c>
      <c r="AF143" s="158">
        <v>0</v>
      </c>
      <c r="AG143" s="237">
        <v>0.12</v>
      </c>
      <c r="AH143" s="237">
        <v>0.12</v>
      </c>
      <c r="AI143" s="273">
        <v>0.05</v>
      </c>
      <c r="AJ143" s="247">
        <v>0</v>
      </c>
      <c r="AK143" s="339">
        <v>0</v>
      </c>
      <c r="AL143" s="247">
        <v>0</v>
      </c>
      <c r="AM143" s="3"/>
      <c r="AN143" s="3"/>
    </row>
    <row r="144" spans="1:40" ht="15.75" x14ac:dyDescent="0.2">
      <c r="A144" s="97" t="s">
        <v>303</v>
      </c>
      <c r="B144" s="97" t="s">
        <v>330</v>
      </c>
      <c r="C144" s="237">
        <v>9.9</v>
      </c>
      <c r="D144" s="237">
        <v>9.8000000000000007</v>
      </c>
      <c r="E144" s="236">
        <v>9.8000000000000007</v>
      </c>
      <c r="F144" s="236">
        <v>9.8000000000000007</v>
      </c>
      <c r="G144" s="236">
        <v>9.81</v>
      </c>
      <c r="H144" s="236">
        <v>9.81</v>
      </c>
      <c r="I144" s="237">
        <v>9.375</v>
      </c>
      <c r="J144" s="237">
        <v>9.8000000000000007</v>
      </c>
      <c r="K144" s="236">
        <v>9.8000000000000007</v>
      </c>
      <c r="L144" s="236">
        <v>9.8000000000000007</v>
      </c>
      <c r="M144" s="236">
        <v>9.81</v>
      </c>
      <c r="N144" s="236">
        <v>9.81</v>
      </c>
      <c r="O144" s="226">
        <v>0.36099999999999999</v>
      </c>
      <c r="P144" s="237">
        <v>0.41</v>
      </c>
      <c r="Q144" s="236">
        <v>0.41</v>
      </c>
      <c r="R144" s="236">
        <v>0.41</v>
      </c>
      <c r="S144" s="236">
        <v>0.43</v>
      </c>
      <c r="T144" s="341">
        <v>0.43</v>
      </c>
      <c r="U144" s="226">
        <v>18</v>
      </c>
      <c r="V144" s="226">
        <v>17</v>
      </c>
      <c r="W144" s="228">
        <v>17</v>
      </c>
      <c r="X144" s="228">
        <v>17</v>
      </c>
      <c r="Y144" s="228">
        <v>17</v>
      </c>
      <c r="Z144" s="227">
        <v>17</v>
      </c>
      <c r="AA144" s="167">
        <f t="shared" si="61"/>
        <v>7662.0370370370365</v>
      </c>
      <c r="AB144" s="167">
        <f t="shared" si="61"/>
        <v>7156.8627450980393</v>
      </c>
      <c r="AC144" s="168">
        <f t="shared" si="61"/>
        <v>8823.5294117647063</v>
      </c>
      <c r="AD144" s="168">
        <f t="shared" si="61"/>
        <v>9803.9215686274511</v>
      </c>
      <c r="AE144" s="168">
        <f t="shared" si="61"/>
        <v>9852.9411764705874</v>
      </c>
      <c r="AF144" s="169">
        <f t="shared" si="61"/>
        <v>9901.9607843137255</v>
      </c>
      <c r="AG144" s="237">
        <v>1.655</v>
      </c>
      <c r="AH144" s="237">
        <v>1.46</v>
      </c>
      <c r="AI144" s="247">
        <v>1.8</v>
      </c>
      <c r="AJ144" s="247">
        <v>2</v>
      </c>
      <c r="AK144" s="247">
        <v>2.0099999999999998</v>
      </c>
      <c r="AL144" s="247">
        <v>2.02</v>
      </c>
      <c r="AM144" s="3"/>
      <c r="AN144" s="3"/>
    </row>
    <row r="145" spans="1:40" ht="15.75" x14ac:dyDescent="0.2">
      <c r="A145" s="185" t="s">
        <v>304</v>
      </c>
      <c r="B145" s="97" t="s">
        <v>334</v>
      </c>
      <c r="C145" s="237">
        <v>3.4620000000000002</v>
      </c>
      <c r="D145" s="237">
        <v>3.34</v>
      </c>
      <c r="E145" s="236">
        <v>2.496</v>
      </c>
      <c r="F145" s="236">
        <v>2.5</v>
      </c>
      <c r="G145" s="236">
        <v>2.5</v>
      </c>
      <c r="H145" s="236">
        <v>2.5</v>
      </c>
      <c r="I145" s="237">
        <v>3.4620000000000002</v>
      </c>
      <c r="J145" s="237">
        <v>3.34</v>
      </c>
      <c r="K145" s="236">
        <v>2.496</v>
      </c>
      <c r="L145" s="236">
        <v>2.5</v>
      </c>
      <c r="M145" s="236">
        <v>2.5</v>
      </c>
      <c r="N145" s="236">
        <v>2.5</v>
      </c>
      <c r="O145" s="226">
        <v>0.75800000000000001</v>
      </c>
      <c r="P145" s="226">
        <v>2.7E-2</v>
      </c>
      <c r="Q145" s="236">
        <v>1.4999999999999999E-2</v>
      </c>
      <c r="R145" s="236">
        <v>1.4999999999999999E-2</v>
      </c>
      <c r="S145" s="236">
        <v>1.4999999999999999E-2</v>
      </c>
      <c r="T145" s="236">
        <v>1.4999999999999999E-2</v>
      </c>
      <c r="U145" s="226">
        <v>3</v>
      </c>
      <c r="V145" s="226">
        <v>3</v>
      </c>
      <c r="W145" s="228">
        <v>3</v>
      </c>
      <c r="X145" s="228">
        <v>3</v>
      </c>
      <c r="Y145" s="228">
        <v>3</v>
      </c>
      <c r="Z145" s="227">
        <v>3</v>
      </c>
      <c r="AA145" s="172">
        <f t="shared" si="61"/>
        <v>6638.8888888888896</v>
      </c>
      <c r="AB145" s="172">
        <f t="shared" si="61"/>
        <v>8277.7777777777774</v>
      </c>
      <c r="AC145" s="173">
        <f t="shared" si="61"/>
        <v>8277.7777777777774</v>
      </c>
      <c r="AD145" s="173">
        <f t="shared" si="61"/>
        <v>8277.7777777777774</v>
      </c>
      <c r="AE145" s="173">
        <f t="shared" si="61"/>
        <v>8277.7777777777774</v>
      </c>
      <c r="AF145" s="174">
        <f t="shared" si="61"/>
        <v>8277.7777777777774</v>
      </c>
      <c r="AG145" s="226">
        <v>0.23899999999999999</v>
      </c>
      <c r="AH145" s="226">
        <v>0.29799999999999999</v>
      </c>
      <c r="AI145" s="228">
        <v>0.29799999999999999</v>
      </c>
      <c r="AJ145" s="247">
        <v>0.29799999999999999</v>
      </c>
      <c r="AK145" s="247">
        <v>0.29799999999999999</v>
      </c>
      <c r="AL145" s="247">
        <v>0.29799999999999999</v>
      </c>
      <c r="AM145" s="3"/>
      <c r="AN145" s="3"/>
    </row>
    <row r="146" spans="1:40" ht="15.75" x14ac:dyDescent="0.2">
      <c r="A146" s="97" t="s">
        <v>313</v>
      </c>
      <c r="B146" s="97" t="s">
        <v>339</v>
      </c>
      <c r="C146" s="226">
        <v>0</v>
      </c>
      <c r="D146" s="226">
        <v>0.81100000000000005</v>
      </c>
      <c r="E146" s="236">
        <v>0.43</v>
      </c>
      <c r="F146" s="236">
        <v>0.45</v>
      </c>
      <c r="G146" s="236">
        <v>0.46500000000000002</v>
      </c>
      <c r="H146" s="236">
        <v>0.47</v>
      </c>
      <c r="I146" s="226">
        <v>0</v>
      </c>
      <c r="J146" s="226">
        <v>0.81100000000000005</v>
      </c>
      <c r="K146" s="236">
        <v>0.43</v>
      </c>
      <c r="L146" s="236">
        <v>0.45</v>
      </c>
      <c r="M146" s="236">
        <v>0.46500000000000002</v>
      </c>
      <c r="N146" s="236">
        <v>0.47</v>
      </c>
      <c r="O146" s="226">
        <v>0</v>
      </c>
      <c r="P146" s="226">
        <v>0.113</v>
      </c>
      <c r="Q146" s="236">
        <v>0.05</v>
      </c>
      <c r="R146" s="236">
        <v>0.06</v>
      </c>
      <c r="S146" s="236">
        <v>7.0000000000000007E-2</v>
      </c>
      <c r="T146" s="236">
        <v>0.08</v>
      </c>
      <c r="U146" s="226">
        <v>0</v>
      </c>
      <c r="V146" s="226">
        <v>1</v>
      </c>
      <c r="W146" s="228">
        <v>1</v>
      </c>
      <c r="X146" s="228">
        <v>1</v>
      </c>
      <c r="Y146" s="228">
        <v>1</v>
      </c>
      <c r="Z146" s="227">
        <v>1</v>
      </c>
      <c r="AA146" s="156">
        <v>0</v>
      </c>
      <c r="AB146" s="172">
        <f t="shared" si="61"/>
        <v>7666.666666666667</v>
      </c>
      <c r="AC146" s="173">
        <f t="shared" si="61"/>
        <v>8333.3333333333339</v>
      </c>
      <c r="AD146" s="173">
        <f t="shared" si="61"/>
        <v>9166.6666666666661</v>
      </c>
      <c r="AE146" s="173">
        <f t="shared" si="61"/>
        <v>10000</v>
      </c>
      <c r="AF146" s="174">
        <f t="shared" si="61"/>
        <v>10833.333333333334</v>
      </c>
      <c r="AG146" s="226">
        <v>0</v>
      </c>
      <c r="AH146" s="226">
        <v>9.1999999999999998E-2</v>
      </c>
      <c r="AI146" s="247">
        <v>0.1</v>
      </c>
      <c r="AJ146" s="339">
        <v>0.11</v>
      </c>
      <c r="AK146" s="247">
        <v>0.12</v>
      </c>
      <c r="AL146" s="247">
        <v>0.13</v>
      </c>
      <c r="AM146" s="3"/>
      <c r="AN146" s="3"/>
    </row>
    <row r="147" spans="1:40" ht="15.75" x14ac:dyDescent="0.2">
      <c r="A147" s="97" t="s">
        <v>305</v>
      </c>
      <c r="B147" s="97" t="s">
        <v>330</v>
      </c>
      <c r="C147" s="226">
        <v>29.692</v>
      </c>
      <c r="D147" s="226">
        <v>27.332999999999998</v>
      </c>
      <c r="E147" s="236">
        <v>29</v>
      </c>
      <c r="F147" s="227">
        <v>31.378</v>
      </c>
      <c r="G147" s="227">
        <v>33.951000000000001</v>
      </c>
      <c r="H147" s="236">
        <v>37</v>
      </c>
      <c r="I147" s="226">
        <v>29.692</v>
      </c>
      <c r="J147" s="226">
        <v>27.332999999999998</v>
      </c>
      <c r="K147" s="236">
        <v>29</v>
      </c>
      <c r="L147" s="227">
        <v>31.378</v>
      </c>
      <c r="M147" s="227">
        <v>33.951000000000001</v>
      </c>
      <c r="N147" s="236">
        <v>37</v>
      </c>
      <c r="O147" s="226">
        <v>0.13200000000000001</v>
      </c>
      <c r="P147" s="226">
        <v>0.20599999999999999</v>
      </c>
      <c r="Q147" s="236">
        <v>0.128</v>
      </c>
      <c r="R147" s="227">
        <v>0.13800000000000001</v>
      </c>
      <c r="S147" s="227">
        <v>0.14899999999999999</v>
      </c>
      <c r="T147" s="227">
        <v>0.16200000000000001</v>
      </c>
      <c r="U147" s="226">
        <v>16</v>
      </c>
      <c r="V147" s="226">
        <v>16</v>
      </c>
      <c r="W147" s="228">
        <v>16</v>
      </c>
      <c r="X147" s="228">
        <v>16</v>
      </c>
      <c r="Y147" s="228">
        <v>16</v>
      </c>
      <c r="Z147" s="227">
        <v>16</v>
      </c>
      <c r="AA147" s="156">
        <f t="shared" ref="AA147:AF164" si="62">(AG147*1000000)/U147/12</f>
        <v>5604.166666666667</v>
      </c>
      <c r="AB147" s="156">
        <f t="shared" si="62"/>
        <v>7838.541666666667</v>
      </c>
      <c r="AC147" s="157">
        <f t="shared" ref="AC147:AF148" si="63">(AI147*1000000)/W147/12</f>
        <v>8140.625</v>
      </c>
      <c r="AD147" s="157">
        <f t="shared" si="63"/>
        <v>8854.1666666666661</v>
      </c>
      <c r="AE147" s="157">
        <f t="shared" si="63"/>
        <v>9531.25</v>
      </c>
      <c r="AF147" s="158">
        <f t="shared" si="63"/>
        <v>9895.8333333333339</v>
      </c>
      <c r="AG147" s="226">
        <v>1.0760000000000001</v>
      </c>
      <c r="AH147" s="226">
        <v>1.5049999999999999</v>
      </c>
      <c r="AI147" s="247">
        <v>1.5629999999999999</v>
      </c>
      <c r="AJ147" s="247">
        <v>1.7</v>
      </c>
      <c r="AK147" s="247">
        <v>1.83</v>
      </c>
      <c r="AL147" s="247">
        <v>1.9</v>
      </c>
      <c r="AM147" s="3"/>
      <c r="AN147" s="3"/>
    </row>
    <row r="148" spans="1:40" ht="15.75" x14ac:dyDescent="0.2">
      <c r="A148" s="97" t="s">
        <v>306</v>
      </c>
      <c r="B148" s="97" t="s">
        <v>330</v>
      </c>
      <c r="C148" s="226">
        <v>7.2930000000000001</v>
      </c>
      <c r="D148" s="226">
        <v>7.3869999999999996</v>
      </c>
      <c r="E148" s="236">
        <v>7.5</v>
      </c>
      <c r="F148" s="236">
        <v>7.7</v>
      </c>
      <c r="G148" s="236">
        <v>8</v>
      </c>
      <c r="H148" s="236">
        <v>8.1999999999999993</v>
      </c>
      <c r="I148" s="226">
        <v>7.2930000000000001</v>
      </c>
      <c r="J148" s="226">
        <v>7.3869999999999996</v>
      </c>
      <c r="K148" s="236">
        <v>7.5</v>
      </c>
      <c r="L148" s="236">
        <v>7.7</v>
      </c>
      <c r="M148" s="236">
        <v>8</v>
      </c>
      <c r="N148" s="236">
        <v>8.1999999999999993</v>
      </c>
      <c r="O148" s="226">
        <v>0.10100000000000001</v>
      </c>
      <c r="P148" s="237">
        <v>0.09</v>
      </c>
      <c r="Q148" s="236">
        <v>0.13</v>
      </c>
      <c r="R148" s="236">
        <v>0.15</v>
      </c>
      <c r="S148" s="236">
        <v>0.2</v>
      </c>
      <c r="T148" s="236">
        <v>0.21</v>
      </c>
      <c r="U148" s="226">
        <v>10</v>
      </c>
      <c r="V148" s="226">
        <v>11</v>
      </c>
      <c r="W148" s="228">
        <v>12</v>
      </c>
      <c r="X148" s="228">
        <v>12</v>
      </c>
      <c r="Y148" s="228">
        <v>15</v>
      </c>
      <c r="Z148" s="227">
        <v>15</v>
      </c>
      <c r="AA148" s="156">
        <f t="shared" si="62"/>
        <v>10191.666666666666</v>
      </c>
      <c r="AB148" s="156">
        <f t="shared" si="62"/>
        <v>9621.2121212121219</v>
      </c>
      <c r="AC148" s="157">
        <f t="shared" si="63"/>
        <v>9375</v>
      </c>
      <c r="AD148" s="157">
        <f t="shared" si="63"/>
        <v>9722.2222222222226</v>
      </c>
      <c r="AE148" s="157">
        <f t="shared" si="63"/>
        <v>8333.3333333333339</v>
      </c>
      <c r="AF148" s="158">
        <f t="shared" si="63"/>
        <v>8888.8888888888887</v>
      </c>
      <c r="AG148" s="226">
        <v>1.2230000000000001</v>
      </c>
      <c r="AH148" s="237">
        <v>1.27</v>
      </c>
      <c r="AI148" s="247">
        <v>1.35</v>
      </c>
      <c r="AJ148" s="247">
        <v>1.4</v>
      </c>
      <c r="AK148" s="247">
        <v>1.5</v>
      </c>
      <c r="AL148" s="247">
        <v>1.6</v>
      </c>
      <c r="AM148" s="3"/>
      <c r="AN148" s="3"/>
    </row>
    <row r="149" spans="1:40" ht="15.75" x14ac:dyDescent="0.2">
      <c r="A149" s="97" t="s">
        <v>307</v>
      </c>
      <c r="B149" s="97" t="s">
        <v>330</v>
      </c>
      <c r="C149" s="226">
        <v>7.3239999999999998</v>
      </c>
      <c r="D149" s="237">
        <v>1.8</v>
      </c>
      <c r="E149" s="236">
        <v>1.3</v>
      </c>
      <c r="F149" s="236">
        <v>2.5</v>
      </c>
      <c r="G149" s="236">
        <v>2.7</v>
      </c>
      <c r="H149" s="236">
        <v>2.8</v>
      </c>
      <c r="I149" s="226">
        <v>7.3239999999999998</v>
      </c>
      <c r="J149" s="237">
        <v>1.8</v>
      </c>
      <c r="K149" s="236">
        <v>1.3</v>
      </c>
      <c r="L149" s="236">
        <v>2.5</v>
      </c>
      <c r="M149" s="236">
        <v>2.7</v>
      </c>
      <c r="N149" s="236">
        <v>2.8</v>
      </c>
      <c r="O149" s="226">
        <v>0</v>
      </c>
      <c r="P149" s="226">
        <v>0</v>
      </c>
      <c r="Q149" s="227">
        <v>0</v>
      </c>
      <c r="R149" s="227">
        <v>0</v>
      </c>
      <c r="S149" s="227">
        <v>0</v>
      </c>
      <c r="T149" s="227">
        <v>0</v>
      </c>
      <c r="U149" s="226">
        <v>7</v>
      </c>
      <c r="V149" s="226">
        <v>4</v>
      </c>
      <c r="W149" s="228">
        <v>4</v>
      </c>
      <c r="X149" s="228">
        <v>4</v>
      </c>
      <c r="Y149" s="228">
        <v>4</v>
      </c>
      <c r="Z149" s="227">
        <v>4</v>
      </c>
      <c r="AA149" s="156">
        <f t="shared" si="62"/>
        <v>5571.4285714285716</v>
      </c>
      <c r="AB149" s="156">
        <f t="shared" si="62"/>
        <v>6895.833333333333</v>
      </c>
      <c r="AC149" s="157">
        <f t="shared" si="62"/>
        <v>5625</v>
      </c>
      <c r="AD149" s="157">
        <f t="shared" si="62"/>
        <v>5958.333333333333</v>
      </c>
      <c r="AE149" s="157">
        <f t="shared" si="62"/>
        <v>6250</v>
      </c>
      <c r="AF149" s="158">
        <f t="shared" si="62"/>
        <v>6562.5</v>
      </c>
      <c r="AG149" s="226">
        <v>0.46800000000000003</v>
      </c>
      <c r="AH149" s="226">
        <v>0.33100000000000002</v>
      </c>
      <c r="AI149" s="247">
        <v>0.27</v>
      </c>
      <c r="AJ149" s="247">
        <v>0.28599999999999998</v>
      </c>
      <c r="AK149" s="247">
        <v>0.3</v>
      </c>
      <c r="AL149" s="339">
        <v>0.315</v>
      </c>
      <c r="AM149" s="3"/>
      <c r="AN149" s="3"/>
    </row>
    <row r="150" spans="1:40" ht="15.75" x14ac:dyDescent="0.2">
      <c r="A150" s="97" t="s">
        <v>308</v>
      </c>
      <c r="B150" s="97" t="s">
        <v>330</v>
      </c>
      <c r="C150" s="226">
        <v>0.218</v>
      </c>
      <c r="D150" s="237">
        <v>1.198</v>
      </c>
      <c r="E150" s="236">
        <v>1.2</v>
      </c>
      <c r="F150" s="236">
        <v>1.3</v>
      </c>
      <c r="G150" s="236">
        <v>1.35</v>
      </c>
      <c r="H150" s="236">
        <v>1.4</v>
      </c>
      <c r="I150" s="226">
        <v>0.218</v>
      </c>
      <c r="J150" s="237">
        <v>1.198</v>
      </c>
      <c r="K150" s="236">
        <v>1.2</v>
      </c>
      <c r="L150" s="236">
        <v>1.3</v>
      </c>
      <c r="M150" s="236">
        <v>1.35</v>
      </c>
      <c r="N150" s="236">
        <v>1.4</v>
      </c>
      <c r="O150" s="226">
        <v>5.1999999999999998E-2</v>
      </c>
      <c r="P150" s="226">
        <v>2.1000000000000001E-2</v>
      </c>
      <c r="Q150" s="236">
        <v>0.05</v>
      </c>
      <c r="R150" s="236">
        <v>0.06</v>
      </c>
      <c r="S150" s="236">
        <v>7.0000000000000007E-2</v>
      </c>
      <c r="T150" s="236">
        <v>0.08</v>
      </c>
      <c r="U150" s="226">
        <v>1</v>
      </c>
      <c r="V150" s="226">
        <v>4</v>
      </c>
      <c r="W150" s="228">
        <v>5</v>
      </c>
      <c r="X150" s="228">
        <v>5</v>
      </c>
      <c r="Y150" s="228">
        <v>5</v>
      </c>
      <c r="Z150" s="227">
        <v>5</v>
      </c>
      <c r="AA150" s="156">
        <f t="shared" si="62"/>
        <v>4166.666666666667</v>
      </c>
      <c r="AB150" s="156">
        <f t="shared" si="62"/>
        <v>1208.3333333333333</v>
      </c>
      <c r="AC150" s="157">
        <f t="shared" si="62"/>
        <v>5000</v>
      </c>
      <c r="AD150" s="157">
        <f t="shared" si="62"/>
        <v>5000</v>
      </c>
      <c r="AE150" s="157">
        <f t="shared" si="62"/>
        <v>5333.333333333333</v>
      </c>
      <c r="AF150" s="158">
        <f t="shared" si="62"/>
        <v>5833.333333333333</v>
      </c>
      <c r="AG150" s="237">
        <v>0.05</v>
      </c>
      <c r="AH150" s="226">
        <v>5.8000000000000003E-2</v>
      </c>
      <c r="AI150" s="247">
        <v>0.3</v>
      </c>
      <c r="AJ150" s="247">
        <v>0.3</v>
      </c>
      <c r="AK150" s="247">
        <v>0.32</v>
      </c>
      <c r="AL150" s="247">
        <v>0.35</v>
      </c>
      <c r="AM150" s="3"/>
      <c r="AN150" s="3"/>
    </row>
    <row r="151" spans="1:40" ht="15.75" x14ac:dyDescent="0.2">
      <c r="A151" s="97" t="s">
        <v>309</v>
      </c>
      <c r="B151" s="97" t="s">
        <v>330</v>
      </c>
      <c r="C151" s="237">
        <v>1.0569999999999999</v>
      </c>
      <c r="D151" s="237">
        <v>0.93799999999999994</v>
      </c>
      <c r="E151" s="236">
        <v>0.95</v>
      </c>
      <c r="F151" s="236">
        <v>0.99</v>
      </c>
      <c r="G151" s="236">
        <v>1</v>
      </c>
      <c r="H151" s="236">
        <v>1</v>
      </c>
      <c r="I151" s="237">
        <v>1.0069999999999999</v>
      </c>
      <c r="J151" s="237">
        <v>0.93799999999999994</v>
      </c>
      <c r="K151" s="236">
        <v>0.95</v>
      </c>
      <c r="L151" s="236">
        <v>0.99</v>
      </c>
      <c r="M151" s="236">
        <v>1</v>
      </c>
      <c r="N151" s="236">
        <v>1</v>
      </c>
      <c r="O151" s="237">
        <v>2.5999999999999999E-2</v>
      </c>
      <c r="P151" s="237">
        <v>8.4000000000000005E-2</v>
      </c>
      <c r="Q151" s="236">
        <v>0.05</v>
      </c>
      <c r="R151" s="236">
        <v>0.06</v>
      </c>
      <c r="S151" s="236">
        <v>7.0000000000000007E-2</v>
      </c>
      <c r="T151" s="236">
        <v>0.08</v>
      </c>
      <c r="U151" s="226">
        <v>4</v>
      </c>
      <c r="V151" s="226">
        <v>4</v>
      </c>
      <c r="W151" s="228">
        <v>3</v>
      </c>
      <c r="X151" s="228">
        <v>3</v>
      </c>
      <c r="Y151" s="228">
        <v>3</v>
      </c>
      <c r="Z151" s="227">
        <v>3</v>
      </c>
      <c r="AA151" s="156">
        <f t="shared" si="62"/>
        <v>3854.1666666666665</v>
      </c>
      <c r="AB151" s="156">
        <f t="shared" si="62"/>
        <v>6812.5</v>
      </c>
      <c r="AC151" s="157">
        <f t="shared" si="62"/>
        <v>9000</v>
      </c>
      <c r="AD151" s="157">
        <f t="shared" si="62"/>
        <v>9444.4444444444434</v>
      </c>
      <c r="AE151" s="157">
        <f t="shared" si="62"/>
        <v>10000</v>
      </c>
      <c r="AF151" s="158">
        <f t="shared" si="62"/>
        <v>10555.555555555557</v>
      </c>
      <c r="AG151" s="226">
        <v>0.185</v>
      </c>
      <c r="AH151" s="226">
        <v>0.32700000000000001</v>
      </c>
      <c r="AI151" s="247">
        <v>0.32400000000000001</v>
      </c>
      <c r="AJ151" s="247">
        <v>0.34</v>
      </c>
      <c r="AK151" s="247">
        <v>0.36</v>
      </c>
      <c r="AL151" s="247">
        <v>0.38</v>
      </c>
      <c r="AM151" s="3"/>
      <c r="AN151" s="3"/>
    </row>
    <row r="152" spans="1:40" ht="15.75" x14ac:dyDescent="0.2">
      <c r="A152" s="97" t="s">
        <v>310</v>
      </c>
      <c r="B152" s="97" t="s">
        <v>332</v>
      </c>
      <c r="C152" s="226">
        <v>14.432</v>
      </c>
      <c r="D152" s="226">
        <v>12.513999999999999</v>
      </c>
      <c r="E152" s="236">
        <v>9.5</v>
      </c>
      <c r="F152" s="236">
        <v>10</v>
      </c>
      <c r="G152" s="236">
        <v>11</v>
      </c>
      <c r="H152" s="236">
        <v>11</v>
      </c>
      <c r="I152" s="226">
        <v>14.432</v>
      </c>
      <c r="J152" s="226">
        <v>12.513999999999999</v>
      </c>
      <c r="K152" s="236">
        <v>9.5</v>
      </c>
      <c r="L152" s="236">
        <v>10</v>
      </c>
      <c r="M152" s="236">
        <v>11</v>
      </c>
      <c r="N152" s="236">
        <v>11</v>
      </c>
      <c r="O152" s="226">
        <v>6.0000000000000001E-3</v>
      </c>
      <c r="P152" s="226">
        <v>1.1839999999999999</v>
      </c>
      <c r="Q152" s="236">
        <v>0.8</v>
      </c>
      <c r="R152" s="236">
        <v>0.9</v>
      </c>
      <c r="S152" s="236">
        <v>1</v>
      </c>
      <c r="T152" s="236">
        <v>1.1000000000000001</v>
      </c>
      <c r="U152" s="226">
        <v>15</v>
      </c>
      <c r="V152" s="226">
        <v>16</v>
      </c>
      <c r="W152" s="228">
        <v>15</v>
      </c>
      <c r="X152" s="228">
        <v>15</v>
      </c>
      <c r="Y152" s="228">
        <v>15</v>
      </c>
      <c r="Z152" s="227">
        <v>15</v>
      </c>
      <c r="AA152" s="167">
        <f t="shared" si="62"/>
        <v>7572.2222222222226</v>
      </c>
      <c r="AB152" s="167">
        <f t="shared" si="62"/>
        <v>8000</v>
      </c>
      <c r="AC152" s="168">
        <f t="shared" si="62"/>
        <v>8555.5555555555566</v>
      </c>
      <c r="AD152" s="168">
        <f t="shared" si="62"/>
        <v>8611.1111111111113</v>
      </c>
      <c r="AE152" s="168">
        <f t="shared" si="62"/>
        <v>8888.8888888888887</v>
      </c>
      <c r="AF152" s="169">
        <f t="shared" si="62"/>
        <v>9166.6666666666661</v>
      </c>
      <c r="AG152" s="226">
        <v>1.363</v>
      </c>
      <c r="AH152" s="226">
        <v>1.536</v>
      </c>
      <c r="AI152" s="247">
        <v>1.54</v>
      </c>
      <c r="AJ152" s="247">
        <v>1.55</v>
      </c>
      <c r="AK152" s="247">
        <v>1.6</v>
      </c>
      <c r="AL152" s="247">
        <v>1.65</v>
      </c>
      <c r="AM152" s="3"/>
      <c r="AN152" s="3"/>
    </row>
    <row r="153" spans="1:40" ht="15.75" x14ac:dyDescent="0.2">
      <c r="A153" s="97" t="s">
        <v>311</v>
      </c>
      <c r="B153" s="97" t="s">
        <v>334</v>
      </c>
      <c r="C153" s="226">
        <v>0</v>
      </c>
      <c r="D153" s="226">
        <v>0</v>
      </c>
      <c r="E153" s="227">
        <v>0</v>
      </c>
      <c r="F153" s="227">
        <v>0</v>
      </c>
      <c r="G153" s="227">
        <v>0</v>
      </c>
      <c r="H153" s="227">
        <v>0</v>
      </c>
      <c r="I153" s="226">
        <v>0</v>
      </c>
      <c r="J153" s="226">
        <v>0</v>
      </c>
      <c r="K153" s="227">
        <v>0</v>
      </c>
      <c r="L153" s="227">
        <v>0</v>
      </c>
      <c r="M153" s="227">
        <v>0</v>
      </c>
      <c r="N153" s="227">
        <v>0</v>
      </c>
      <c r="O153" s="226">
        <v>0</v>
      </c>
      <c r="P153" s="226">
        <v>0</v>
      </c>
      <c r="Q153" s="227">
        <v>0</v>
      </c>
      <c r="R153" s="227">
        <v>0</v>
      </c>
      <c r="S153" s="227">
        <v>0</v>
      </c>
      <c r="T153" s="227">
        <v>0</v>
      </c>
      <c r="U153" s="226">
        <v>33</v>
      </c>
      <c r="V153" s="226">
        <v>32</v>
      </c>
      <c r="W153" s="228">
        <v>32</v>
      </c>
      <c r="X153" s="228">
        <v>32</v>
      </c>
      <c r="Y153" s="228">
        <v>32</v>
      </c>
      <c r="Z153" s="227">
        <v>32</v>
      </c>
      <c r="AA153" s="172">
        <f t="shared" si="62"/>
        <v>31818.18181818182</v>
      </c>
      <c r="AB153" s="172">
        <f t="shared" si="62"/>
        <v>36914.0625</v>
      </c>
      <c r="AC153" s="173">
        <f t="shared" si="62"/>
        <v>40000</v>
      </c>
      <c r="AD153" s="173">
        <f t="shared" si="62"/>
        <v>40104.166666666664</v>
      </c>
      <c r="AE153" s="173">
        <f t="shared" si="62"/>
        <v>40234.375</v>
      </c>
      <c r="AF153" s="174">
        <f t="shared" si="62"/>
        <v>40364.583333333336</v>
      </c>
      <c r="AG153" s="237">
        <v>12.6</v>
      </c>
      <c r="AH153" s="237">
        <v>14.175000000000001</v>
      </c>
      <c r="AI153" s="247">
        <v>15.36</v>
      </c>
      <c r="AJ153" s="247">
        <v>15.4</v>
      </c>
      <c r="AK153" s="247">
        <v>15.45</v>
      </c>
      <c r="AL153" s="247">
        <v>15.5</v>
      </c>
      <c r="AM153" s="3"/>
      <c r="AN153" s="3"/>
    </row>
    <row r="154" spans="1:40" ht="15.75" x14ac:dyDescent="0.2">
      <c r="A154" s="97" t="s">
        <v>312</v>
      </c>
      <c r="B154" s="97" t="s">
        <v>330</v>
      </c>
      <c r="C154" s="226">
        <v>3.1739999999999999</v>
      </c>
      <c r="D154" s="226">
        <v>2.1429999999999998</v>
      </c>
      <c r="E154" s="236">
        <v>2.3479999999999999</v>
      </c>
      <c r="F154" s="236">
        <v>2.5579999999999998</v>
      </c>
      <c r="G154" s="236">
        <v>2.7730000000000001</v>
      </c>
      <c r="H154" s="227">
        <v>2.9929999999999999</v>
      </c>
      <c r="I154" s="226">
        <v>3.1739999999999999</v>
      </c>
      <c r="J154" s="226">
        <v>2.1429999999999998</v>
      </c>
      <c r="K154" s="236">
        <v>2.3479999999999999</v>
      </c>
      <c r="L154" s="236">
        <v>2.5579999999999998</v>
      </c>
      <c r="M154" s="236">
        <v>2.7730000000000001</v>
      </c>
      <c r="N154" s="227">
        <v>2.9929999999999999</v>
      </c>
      <c r="O154" s="226">
        <v>0.14199999999999999</v>
      </c>
      <c r="P154" s="226">
        <v>0.17599999999999999</v>
      </c>
      <c r="Q154" s="227">
        <v>0.21299999999999999</v>
      </c>
      <c r="R154" s="227">
        <v>0.22800000000000001</v>
      </c>
      <c r="S154" s="227">
        <v>0.23899999999999999</v>
      </c>
      <c r="T154" s="227">
        <v>0.246</v>
      </c>
      <c r="U154" s="226">
        <v>3</v>
      </c>
      <c r="V154" s="226">
        <v>6</v>
      </c>
      <c r="W154" s="228">
        <v>6</v>
      </c>
      <c r="X154" s="228">
        <v>6</v>
      </c>
      <c r="Y154" s="228">
        <v>7</v>
      </c>
      <c r="Z154" s="227">
        <v>8</v>
      </c>
      <c r="AA154" s="156">
        <f t="shared" si="62"/>
        <v>3638.8888888888887</v>
      </c>
      <c r="AB154" s="156">
        <f t="shared" si="62"/>
        <v>3166.6666666666665</v>
      </c>
      <c r="AC154" s="157">
        <f t="shared" si="62"/>
        <v>6000</v>
      </c>
      <c r="AD154" s="157">
        <f t="shared" si="62"/>
        <v>6500</v>
      </c>
      <c r="AE154" s="157">
        <f t="shared" si="62"/>
        <v>7000</v>
      </c>
      <c r="AF154" s="158">
        <f t="shared" si="62"/>
        <v>7500</v>
      </c>
      <c r="AG154" s="226">
        <v>0.13100000000000001</v>
      </c>
      <c r="AH154" s="226">
        <v>0.22800000000000001</v>
      </c>
      <c r="AI154" s="228">
        <v>0.432</v>
      </c>
      <c r="AJ154" s="228">
        <v>0.46800000000000003</v>
      </c>
      <c r="AK154" s="228">
        <v>0.58799999999999997</v>
      </c>
      <c r="AL154" s="247">
        <v>0.72</v>
      </c>
      <c r="AM154" s="3"/>
      <c r="AN154" s="3"/>
    </row>
    <row r="155" spans="1:40" ht="15.75" x14ac:dyDescent="0.2">
      <c r="A155" s="97" t="s">
        <v>314</v>
      </c>
      <c r="B155" s="97" t="s">
        <v>334</v>
      </c>
      <c r="C155" s="226">
        <v>0.80300000000000005</v>
      </c>
      <c r="D155" s="237">
        <v>0.15</v>
      </c>
      <c r="E155" s="271">
        <v>0</v>
      </c>
      <c r="F155" s="271">
        <v>0</v>
      </c>
      <c r="G155" s="271">
        <v>0</v>
      </c>
      <c r="H155" s="271">
        <v>0</v>
      </c>
      <c r="I155" s="226">
        <v>0.80300000000000005</v>
      </c>
      <c r="J155" s="237">
        <v>0.15</v>
      </c>
      <c r="K155" s="271">
        <v>0</v>
      </c>
      <c r="L155" s="271">
        <v>0</v>
      </c>
      <c r="M155" s="271">
        <v>0</v>
      </c>
      <c r="N155" s="271">
        <v>0</v>
      </c>
      <c r="O155" s="226">
        <v>0.184</v>
      </c>
      <c r="P155" s="226">
        <v>3.5000000000000003E-2</v>
      </c>
      <c r="Q155" s="271">
        <v>0</v>
      </c>
      <c r="R155" s="271">
        <v>0</v>
      </c>
      <c r="S155" s="271">
        <v>0</v>
      </c>
      <c r="T155" s="271">
        <v>0</v>
      </c>
      <c r="U155" s="226">
        <v>5</v>
      </c>
      <c r="V155" s="226">
        <v>1</v>
      </c>
      <c r="W155" s="228">
        <v>0</v>
      </c>
      <c r="X155" s="228">
        <v>0</v>
      </c>
      <c r="Y155" s="228">
        <v>0</v>
      </c>
      <c r="Z155" s="227">
        <v>0</v>
      </c>
      <c r="AA155" s="156">
        <f t="shared" si="62"/>
        <v>1533.3333333333333</v>
      </c>
      <c r="AB155" s="156">
        <f t="shared" si="62"/>
        <v>3750</v>
      </c>
      <c r="AC155" s="157">
        <v>0</v>
      </c>
      <c r="AD155" s="157">
        <v>0</v>
      </c>
      <c r="AE155" s="157">
        <v>0</v>
      </c>
      <c r="AF155" s="158">
        <v>0</v>
      </c>
      <c r="AG155" s="226">
        <v>9.1999999999999998E-2</v>
      </c>
      <c r="AH155" s="226">
        <v>4.4999999999999998E-2</v>
      </c>
      <c r="AI155" s="228">
        <v>0</v>
      </c>
      <c r="AJ155" s="252">
        <v>0</v>
      </c>
      <c r="AK155" s="252">
        <v>0</v>
      </c>
      <c r="AL155" s="252">
        <v>0</v>
      </c>
      <c r="AM155" s="3"/>
      <c r="AN155" s="3"/>
    </row>
    <row r="156" spans="1:40" ht="15.75" x14ac:dyDescent="0.2">
      <c r="A156" s="97" t="s">
        <v>315</v>
      </c>
      <c r="B156" s="97" t="s">
        <v>343</v>
      </c>
      <c r="C156" s="237">
        <v>0.53</v>
      </c>
      <c r="D156" s="237">
        <v>0.92</v>
      </c>
      <c r="E156" s="271">
        <v>0</v>
      </c>
      <c r="F156" s="271">
        <v>0</v>
      </c>
      <c r="G156" s="271">
        <v>0</v>
      </c>
      <c r="H156" s="271">
        <v>0</v>
      </c>
      <c r="I156" s="237">
        <v>0.53</v>
      </c>
      <c r="J156" s="237">
        <v>0.92</v>
      </c>
      <c r="K156" s="271">
        <v>0</v>
      </c>
      <c r="L156" s="271">
        <v>0</v>
      </c>
      <c r="M156" s="271">
        <v>0</v>
      </c>
      <c r="N156" s="271">
        <v>0</v>
      </c>
      <c r="O156" s="226">
        <v>0</v>
      </c>
      <c r="P156" s="226">
        <v>0</v>
      </c>
      <c r="Q156" s="271">
        <v>0</v>
      </c>
      <c r="R156" s="271">
        <v>0</v>
      </c>
      <c r="S156" s="271">
        <v>0</v>
      </c>
      <c r="T156" s="271">
        <v>0</v>
      </c>
      <c r="U156" s="226">
        <v>2</v>
      </c>
      <c r="V156" s="226">
        <v>1</v>
      </c>
      <c r="W156" s="228">
        <v>0</v>
      </c>
      <c r="X156" s="228">
        <v>0</v>
      </c>
      <c r="Y156" s="228">
        <v>0</v>
      </c>
      <c r="Z156" s="227">
        <v>0</v>
      </c>
      <c r="AA156" s="156">
        <f t="shared" si="62"/>
        <v>8625</v>
      </c>
      <c r="AB156" s="156">
        <f t="shared" si="62"/>
        <v>5000</v>
      </c>
      <c r="AC156" s="157">
        <v>0</v>
      </c>
      <c r="AD156" s="157">
        <v>0</v>
      </c>
      <c r="AE156" s="157">
        <v>0</v>
      </c>
      <c r="AF156" s="158">
        <v>0</v>
      </c>
      <c r="AG156" s="226">
        <v>0.20699999999999999</v>
      </c>
      <c r="AH156" s="237">
        <v>0.06</v>
      </c>
      <c r="AI156" s="252">
        <v>0</v>
      </c>
      <c r="AJ156" s="252">
        <v>0</v>
      </c>
      <c r="AK156" s="252">
        <v>0</v>
      </c>
      <c r="AL156" s="252">
        <v>0</v>
      </c>
      <c r="AM156" s="3"/>
      <c r="AN156" s="3"/>
    </row>
    <row r="157" spans="1:40" ht="15.75" x14ac:dyDescent="0.2">
      <c r="A157" s="97" t="s">
        <v>316</v>
      </c>
      <c r="B157" s="97" t="s">
        <v>365</v>
      </c>
      <c r="C157" s="237">
        <v>1.069</v>
      </c>
      <c r="D157" s="237">
        <v>1.4750000000000001</v>
      </c>
      <c r="E157" s="236">
        <v>1.5</v>
      </c>
      <c r="F157" s="236">
        <v>1.55</v>
      </c>
      <c r="G157" s="236">
        <v>1.6</v>
      </c>
      <c r="H157" s="236">
        <v>1.65</v>
      </c>
      <c r="I157" s="237">
        <v>1.069</v>
      </c>
      <c r="J157" s="237">
        <v>1.4750000000000001</v>
      </c>
      <c r="K157" s="236">
        <v>1.5</v>
      </c>
      <c r="L157" s="236">
        <v>1.55</v>
      </c>
      <c r="M157" s="236">
        <v>1.6</v>
      </c>
      <c r="N157" s="236">
        <v>1.65</v>
      </c>
      <c r="O157" s="226">
        <v>0.154</v>
      </c>
      <c r="P157" s="226">
        <v>9.0999999999999998E-2</v>
      </c>
      <c r="Q157" s="236">
        <v>9.5000000000000001E-2</v>
      </c>
      <c r="R157" s="236">
        <v>0.1</v>
      </c>
      <c r="S157" s="236">
        <v>0.13</v>
      </c>
      <c r="T157" s="236">
        <v>0.15</v>
      </c>
      <c r="U157" s="226">
        <v>2</v>
      </c>
      <c r="V157" s="226">
        <v>2</v>
      </c>
      <c r="W157" s="228">
        <v>2</v>
      </c>
      <c r="X157" s="228">
        <v>2</v>
      </c>
      <c r="Y157" s="228">
        <v>2</v>
      </c>
      <c r="Z157" s="227">
        <v>2</v>
      </c>
      <c r="AA157" s="156">
        <f t="shared" si="62"/>
        <v>6333.333333333333</v>
      </c>
      <c r="AB157" s="156">
        <f t="shared" si="62"/>
        <v>6708.333333333333</v>
      </c>
      <c r="AC157" s="157">
        <f t="shared" si="62"/>
        <v>7166.666666666667</v>
      </c>
      <c r="AD157" s="157">
        <f t="shared" si="62"/>
        <v>7458.333333333333</v>
      </c>
      <c r="AE157" s="157">
        <f t="shared" si="62"/>
        <v>7708.333333333333</v>
      </c>
      <c r="AF157" s="158">
        <f t="shared" si="62"/>
        <v>7916.666666666667</v>
      </c>
      <c r="AG157" s="226">
        <v>0.152</v>
      </c>
      <c r="AH157" s="226">
        <v>0.161</v>
      </c>
      <c r="AI157" s="228">
        <v>0.17199999999999999</v>
      </c>
      <c r="AJ157" s="247">
        <v>0.17899999999999999</v>
      </c>
      <c r="AK157" s="247">
        <v>0.185</v>
      </c>
      <c r="AL157" s="247">
        <v>0.19</v>
      </c>
      <c r="AM157" s="3"/>
      <c r="AN157" s="3"/>
    </row>
    <row r="158" spans="1:40" ht="15.75" x14ac:dyDescent="0.2">
      <c r="A158" s="97" t="s">
        <v>317</v>
      </c>
      <c r="B158" s="97" t="s">
        <v>330</v>
      </c>
      <c r="C158" s="237">
        <v>0.67</v>
      </c>
      <c r="D158" s="237">
        <v>0.9</v>
      </c>
      <c r="E158" s="236">
        <v>0.9</v>
      </c>
      <c r="F158" s="236">
        <v>0.93</v>
      </c>
      <c r="G158" s="236">
        <v>0.95</v>
      </c>
      <c r="H158" s="236">
        <v>0.96</v>
      </c>
      <c r="I158" s="237">
        <v>0.67</v>
      </c>
      <c r="J158" s="237">
        <v>0.9</v>
      </c>
      <c r="K158" s="236">
        <v>0.9</v>
      </c>
      <c r="L158" s="236">
        <v>0.93</v>
      </c>
      <c r="M158" s="236">
        <v>0.95</v>
      </c>
      <c r="N158" s="236">
        <v>0.96</v>
      </c>
      <c r="O158" s="226">
        <v>0</v>
      </c>
      <c r="P158" s="226">
        <v>0</v>
      </c>
      <c r="Q158" s="271">
        <v>0</v>
      </c>
      <c r="R158" s="271">
        <v>0</v>
      </c>
      <c r="S158" s="271">
        <v>0</v>
      </c>
      <c r="T158" s="271">
        <v>0</v>
      </c>
      <c r="U158" s="226">
        <v>1</v>
      </c>
      <c r="V158" s="226">
        <v>1</v>
      </c>
      <c r="W158" s="228">
        <v>1</v>
      </c>
      <c r="X158" s="228">
        <v>1</v>
      </c>
      <c r="Y158" s="228">
        <v>1</v>
      </c>
      <c r="Z158" s="227">
        <v>1</v>
      </c>
      <c r="AA158" s="156">
        <f t="shared" si="62"/>
        <v>3000</v>
      </c>
      <c r="AB158" s="156">
        <f t="shared" ref="AB158:AF167" si="64">(AH158*1000000)/V158/12</f>
        <v>3000</v>
      </c>
      <c r="AC158" s="168">
        <f t="shared" si="64"/>
        <v>3000</v>
      </c>
      <c r="AD158" s="168">
        <f t="shared" si="64"/>
        <v>3000</v>
      </c>
      <c r="AE158" s="168">
        <f t="shared" si="64"/>
        <v>3000</v>
      </c>
      <c r="AF158" s="169">
        <f t="shared" si="64"/>
        <v>3000</v>
      </c>
      <c r="AG158" s="226">
        <v>3.5999999999999997E-2</v>
      </c>
      <c r="AH158" s="226">
        <v>3.5999999999999997E-2</v>
      </c>
      <c r="AI158" s="247">
        <v>3.5999999999999997E-2</v>
      </c>
      <c r="AJ158" s="247">
        <v>3.5999999999999997E-2</v>
      </c>
      <c r="AK158" s="247">
        <v>3.5999999999999997E-2</v>
      </c>
      <c r="AL158" s="247">
        <v>3.5999999999999997E-2</v>
      </c>
      <c r="AM158" s="3"/>
      <c r="AN158" s="3"/>
    </row>
    <row r="159" spans="1:40" ht="15.75" x14ac:dyDescent="0.2">
      <c r="A159" s="97" t="s">
        <v>318</v>
      </c>
      <c r="B159" s="97" t="s">
        <v>343</v>
      </c>
      <c r="C159" s="226">
        <v>4.4450000000000003</v>
      </c>
      <c r="D159" s="226">
        <v>4.6870000000000003</v>
      </c>
      <c r="E159" s="236">
        <v>4.5</v>
      </c>
      <c r="F159" s="236">
        <v>4.5999999999999996</v>
      </c>
      <c r="G159" s="236">
        <v>4.6500000000000004</v>
      </c>
      <c r="H159" s="236">
        <v>4.7</v>
      </c>
      <c r="I159" s="226">
        <v>4.4450000000000003</v>
      </c>
      <c r="J159" s="226">
        <v>4.6870000000000003</v>
      </c>
      <c r="K159" s="236">
        <v>4.5</v>
      </c>
      <c r="L159" s="236">
        <v>4.5999999999999996</v>
      </c>
      <c r="M159" s="236">
        <v>4.6500000000000004</v>
      </c>
      <c r="N159" s="236">
        <v>4.7</v>
      </c>
      <c r="O159" s="226">
        <v>0</v>
      </c>
      <c r="P159" s="226">
        <v>0.90800000000000003</v>
      </c>
      <c r="Q159" s="236">
        <v>0.25</v>
      </c>
      <c r="R159" s="236">
        <v>0.3</v>
      </c>
      <c r="S159" s="236">
        <v>0.35</v>
      </c>
      <c r="T159" s="236">
        <v>0.4</v>
      </c>
      <c r="U159" s="226">
        <v>3</v>
      </c>
      <c r="V159" s="226">
        <v>4</v>
      </c>
      <c r="W159" s="228">
        <v>3</v>
      </c>
      <c r="X159" s="228">
        <v>3</v>
      </c>
      <c r="Y159" s="228">
        <v>3</v>
      </c>
      <c r="Z159" s="227">
        <v>3</v>
      </c>
      <c r="AA159" s="156">
        <f t="shared" si="62"/>
        <v>14722.222222222221</v>
      </c>
      <c r="AB159" s="156">
        <f t="shared" si="64"/>
        <v>9583.3333333333339</v>
      </c>
      <c r="AC159" s="173">
        <f t="shared" si="64"/>
        <v>4000</v>
      </c>
      <c r="AD159" s="173">
        <f t="shared" si="64"/>
        <v>4444.4444444444443</v>
      </c>
      <c r="AE159" s="173">
        <f t="shared" si="64"/>
        <v>5000</v>
      </c>
      <c r="AF159" s="174">
        <f t="shared" si="64"/>
        <v>5277.7777777777783</v>
      </c>
      <c r="AG159" s="237">
        <v>0.53</v>
      </c>
      <c r="AH159" s="237">
        <v>0.46</v>
      </c>
      <c r="AI159" s="247">
        <v>0.14399999999999999</v>
      </c>
      <c r="AJ159" s="247">
        <v>0.16</v>
      </c>
      <c r="AK159" s="247">
        <v>0.18</v>
      </c>
      <c r="AL159" s="247">
        <v>0.19</v>
      </c>
      <c r="AM159" s="3"/>
      <c r="AN159" s="3"/>
    </row>
    <row r="160" spans="1:40" ht="15.75" x14ac:dyDescent="0.2">
      <c r="A160" s="97" t="s">
        <v>294</v>
      </c>
      <c r="B160" s="97" t="s">
        <v>330</v>
      </c>
      <c r="C160" s="237">
        <v>0.56000000000000005</v>
      </c>
      <c r="D160" s="237">
        <v>0.3</v>
      </c>
      <c r="E160" s="236">
        <v>0.3</v>
      </c>
      <c r="F160" s="236">
        <v>0.32</v>
      </c>
      <c r="G160" s="236">
        <v>0.34</v>
      </c>
      <c r="H160" s="236">
        <v>0.35</v>
      </c>
      <c r="I160" s="237">
        <v>0.56000000000000005</v>
      </c>
      <c r="J160" s="237">
        <v>0.3</v>
      </c>
      <c r="K160" s="236">
        <v>0.3</v>
      </c>
      <c r="L160" s="236">
        <v>0.32</v>
      </c>
      <c r="M160" s="236">
        <v>0.34</v>
      </c>
      <c r="N160" s="236">
        <v>0.35</v>
      </c>
      <c r="O160" s="226">
        <v>0</v>
      </c>
      <c r="P160" s="226">
        <v>0</v>
      </c>
      <c r="Q160" s="271">
        <v>0</v>
      </c>
      <c r="R160" s="271">
        <v>0</v>
      </c>
      <c r="S160" s="271">
        <v>0</v>
      </c>
      <c r="T160" s="271">
        <v>0</v>
      </c>
      <c r="U160" s="226">
        <v>1</v>
      </c>
      <c r="V160" s="226">
        <v>1</v>
      </c>
      <c r="W160" s="228">
        <v>1</v>
      </c>
      <c r="X160" s="228">
        <v>1</v>
      </c>
      <c r="Y160" s="228">
        <v>1</v>
      </c>
      <c r="Z160" s="227">
        <v>1</v>
      </c>
      <c r="AA160" s="156">
        <f t="shared" si="62"/>
        <v>7000</v>
      </c>
      <c r="AB160" s="156">
        <f t="shared" si="64"/>
        <v>7000</v>
      </c>
      <c r="AC160" s="157">
        <f t="shared" si="64"/>
        <v>7000</v>
      </c>
      <c r="AD160" s="157">
        <f t="shared" si="64"/>
        <v>7500</v>
      </c>
      <c r="AE160" s="157">
        <f t="shared" si="64"/>
        <v>8333.3333333333339</v>
      </c>
      <c r="AF160" s="158">
        <f t="shared" si="64"/>
        <v>9166.6666666666661</v>
      </c>
      <c r="AG160" s="226">
        <v>8.4000000000000005E-2</v>
      </c>
      <c r="AH160" s="226">
        <v>8.4000000000000005E-2</v>
      </c>
      <c r="AI160" s="228">
        <v>8.4000000000000005E-2</v>
      </c>
      <c r="AJ160" s="247">
        <v>0.09</v>
      </c>
      <c r="AK160" s="247">
        <v>0.1</v>
      </c>
      <c r="AL160" s="247">
        <v>0.11</v>
      </c>
      <c r="AM160" s="3"/>
      <c r="AN160" s="3"/>
    </row>
    <row r="161" spans="1:40" ht="15.75" x14ac:dyDescent="0.2">
      <c r="A161" s="97" t="s">
        <v>319</v>
      </c>
      <c r="B161" s="97" t="s">
        <v>339</v>
      </c>
      <c r="C161" s="237">
        <v>0.67</v>
      </c>
      <c r="D161" s="237">
        <v>0.89</v>
      </c>
      <c r="E161" s="271">
        <v>0</v>
      </c>
      <c r="F161" s="271">
        <v>0</v>
      </c>
      <c r="G161" s="271">
        <v>0</v>
      </c>
      <c r="H161" s="271">
        <v>0</v>
      </c>
      <c r="I161" s="237">
        <v>0.67</v>
      </c>
      <c r="J161" s="237">
        <v>0.89</v>
      </c>
      <c r="K161" s="271">
        <v>0</v>
      </c>
      <c r="L161" s="271">
        <v>0</v>
      </c>
      <c r="M161" s="271">
        <v>0</v>
      </c>
      <c r="N161" s="271">
        <v>0</v>
      </c>
      <c r="O161" s="226">
        <v>0</v>
      </c>
      <c r="P161" s="226">
        <v>0</v>
      </c>
      <c r="Q161" s="271">
        <v>0</v>
      </c>
      <c r="R161" s="271">
        <v>0</v>
      </c>
      <c r="S161" s="271">
        <v>0</v>
      </c>
      <c r="T161" s="271">
        <v>0</v>
      </c>
      <c r="U161" s="226">
        <v>1</v>
      </c>
      <c r="V161" s="226">
        <v>1</v>
      </c>
      <c r="W161" s="228">
        <v>0</v>
      </c>
      <c r="X161" s="228">
        <v>0</v>
      </c>
      <c r="Y161" s="228">
        <v>0</v>
      </c>
      <c r="Z161" s="227">
        <v>0</v>
      </c>
      <c r="AA161" s="156">
        <f t="shared" si="62"/>
        <v>3000</v>
      </c>
      <c r="AB161" s="156">
        <f t="shared" si="64"/>
        <v>3000</v>
      </c>
      <c r="AC161" s="168">
        <v>0</v>
      </c>
      <c r="AD161" s="168">
        <v>0</v>
      </c>
      <c r="AE161" s="168">
        <v>0</v>
      </c>
      <c r="AF161" s="169">
        <v>0</v>
      </c>
      <c r="AG161" s="226">
        <v>3.5999999999999997E-2</v>
      </c>
      <c r="AH161" s="226">
        <v>3.5999999999999997E-2</v>
      </c>
      <c r="AI161" s="228">
        <v>0</v>
      </c>
      <c r="AJ161" s="228">
        <v>0</v>
      </c>
      <c r="AK161" s="228">
        <v>0</v>
      </c>
      <c r="AL161" s="228">
        <v>0</v>
      </c>
      <c r="AM161" s="3"/>
      <c r="AN161" s="3"/>
    </row>
    <row r="162" spans="1:40" ht="15.75" x14ac:dyDescent="0.2">
      <c r="A162" s="97" t="s">
        <v>320</v>
      </c>
      <c r="B162" s="97" t="s">
        <v>338</v>
      </c>
      <c r="C162" s="237">
        <v>3.17</v>
      </c>
      <c r="D162" s="237">
        <v>2.9</v>
      </c>
      <c r="E162" s="236">
        <v>2.7</v>
      </c>
      <c r="F162" s="236">
        <v>2.8</v>
      </c>
      <c r="G162" s="236">
        <v>2.86</v>
      </c>
      <c r="H162" s="236">
        <v>2.89</v>
      </c>
      <c r="I162" s="237">
        <v>3.17</v>
      </c>
      <c r="J162" s="237">
        <v>2.9</v>
      </c>
      <c r="K162" s="236">
        <v>2.7</v>
      </c>
      <c r="L162" s="236">
        <v>2.8</v>
      </c>
      <c r="M162" s="236">
        <v>2.86</v>
      </c>
      <c r="N162" s="236">
        <v>2.89</v>
      </c>
      <c r="O162" s="226">
        <v>0</v>
      </c>
      <c r="P162" s="226">
        <v>0</v>
      </c>
      <c r="Q162" s="271">
        <v>0</v>
      </c>
      <c r="R162" s="271">
        <v>0</v>
      </c>
      <c r="S162" s="271">
        <v>0</v>
      </c>
      <c r="T162" s="271">
        <v>0</v>
      </c>
      <c r="U162" s="226">
        <v>5</v>
      </c>
      <c r="V162" s="226">
        <v>4</v>
      </c>
      <c r="W162" s="228">
        <v>4</v>
      </c>
      <c r="X162" s="228">
        <v>4</v>
      </c>
      <c r="Y162" s="228">
        <v>4</v>
      </c>
      <c r="Z162" s="227">
        <v>4</v>
      </c>
      <c r="AA162" s="156">
        <f t="shared" si="62"/>
        <v>1666.6666666666667</v>
      </c>
      <c r="AB162" s="156">
        <f t="shared" si="64"/>
        <v>1916.6666666666667</v>
      </c>
      <c r="AC162" s="173">
        <f t="shared" si="64"/>
        <v>2250</v>
      </c>
      <c r="AD162" s="173">
        <f t="shared" si="64"/>
        <v>2395.8333333333335</v>
      </c>
      <c r="AE162" s="173">
        <f t="shared" si="64"/>
        <v>2604.1666666666665</v>
      </c>
      <c r="AF162" s="174">
        <f t="shared" si="64"/>
        <v>2708.3333333333335</v>
      </c>
      <c r="AG162" s="237">
        <v>0.1</v>
      </c>
      <c r="AH162" s="237">
        <v>9.1999999999999998E-2</v>
      </c>
      <c r="AI162" s="247">
        <v>0.108</v>
      </c>
      <c r="AJ162" s="247">
        <v>0.115</v>
      </c>
      <c r="AK162" s="247">
        <v>0.125</v>
      </c>
      <c r="AL162" s="247">
        <v>0.13</v>
      </c>
      <c r="AM162" s="3"/>
      <c r="AN162" s="3"/>
    </row>
    <row r="163" spans="1:40" ht="15.75" x14ac:dyDescent="0.2">
      <c r="A163" s="97" t="s">
        <v>321</v>
      </c>
      <c r="B163" s="97" t="s">
        <v>330</v>
      </c>
      <c r="C163" s="237">
        <v>0.67</v>
      </c>
      <c r="D163" s="237">
        <v>0.85</v>
      </c>
      <c r="E163" s="236">
        <v>0.76</v>
      </c>
      <c r="F163" s="236">
        <v>0.79</v>
      </c>
      <c r="G163" s="236">
        <v>0.8</v>
      </c>
      <c r="H163" s="236">
        <v>0.82</v>
      </c>
      <c r="I163" s="237">
        <v>0.67</v>
      </c>
      <c r="J163" s="237">
        <v>0.85</v>
      </c>
      <c r="K163" s="236">
        <v>0.76</v>
      </c>
      <c r="L163" s="236">
        <v>0.79</v>
      </c>
      <c r="M163" s="236">
        <v>0.8</v>
      </c>
      <c r="N163" s="236">
        <v>0.82</v>
      </c>
      <c r="O163" s="226">
        <v>0</v>
      </c>
      <c r="P163" s="226">
        <v>0</v>
      </c>
      <c r="Q163" s="271">
        <v>0</v>
      </c>
      <c r="R163" s="271">
        <v>0</v>
      </c>
      <c r="S163" s="271">
        <v>0</v>
      </c>
      <c r="T163" s="271">
        <v>0</v>
      </c>
      <c r="U163" s="226">
        <v>1</v>
      </c>
      <c r="V163" s="226">
        <v>1</v>
      </c>
      <c r="W163" s="228">
        <v>1</v>
      </c>
      <c r="X163" s="228">
        <v>1</v>
      </c>
      <c r="Y163" s="228">
        <v>1</v>
      </c>
      <c r="Z163" s="227">
        <v>1</v>
      </c>
      <c r="AA163" s="156">
        <f t="shared" si="62"/>
        <v>3000</v>
      </c>
      <c r="AB163" s="156">
        <f t="shared" si="64"/>
        <v>3000</v>
      </c>
      <c r="AC163" s="173">
        <f t="shared" si="64"/>
        <v>3000</v>
      </c>
      <c r="AD163" s="173">
        <f t="shared" si="64"/>
        <v>3333.3333333333335</v>
      </c>
      <c r="AE163" s="173">
        <f t="shared" si="64"/>
        <v>3750</v>
      </c>
      <c r="AF163" s="174">
        <f t="shared" si="64"/>
        <v>4166.666666666667</v>
      </c>
      <c r="AG163" s="226">
        <v>3.5999999999999997E-2</v>
      </c>
      <c r="AH163" s="226">
        <v>3.5999999999999997E-2</v>
      </c>
      <c r="AI163" s="228">
        <v>3.5999999999999997E-2</v>
      </c>
      <c r="AJ163" s="247">
        <v>0.04</v>
      </c>
      <c r="AK163" s="228">
        <v>4.4999999999999998E-2</v>
      </c>
      <c r="AL163" s="247">
        <v>0.05</v>
      </c>
      <c r="AM163" s="3"/>
      <c r="AN163" s="3"/>
    </row>
    <row r="164" spans="1:40" ht="15.75" x14ac:dyDescent="0.2">
      <c r="A164" s="97" t="s">
        <v>322</v>
      </c>
      <c r="B164" s="97" t="s">
        <v>330</v>
      </c>
      <c r="C164" s="226">
        <v>0.72699999999999998</v>
      </c>
      <c r="D164" s="237">
        <v>0.38</v>
      </c>
      <c r="E164" s="271">
        <v>0</v>
      </c>
      <c r="F164" s="271">
        <v>0</v>
      </c>
      <c r="G164" s="271">
        <v>0</v>
      </c>
      <c r="H164" s="271">
        <v>0</v>
      </c>
      <c r="I164" s="226">
        <v>0.72699999999999998</v>
      </c>
      <c r="J164" s="237">
        <v>0.38</v>
      </c>
      <c r="K164" s="271">
        <v>0</v>
      </c>
      <c r="L164" s="271">
        <v>0</v>
      </c>
      <c r="M164" s="271">
        <v>0</v>
      </c>
      <c r="N164" s="271">
        <v>0</v>
      </c>
      <c r="O164" s="226">
        <v>0</v>
      </c>
      <c r="P164" s="226">
        <v>0</v>
      </c>
      <c r="Q164" s="271">
        <v>0</v>
      </c>
      <c r="R164" s="271">
        <v>0</v>
      </c>
      <c r="S164" s="271">
        <v>0</v>
      </c>
      <c r="T164" s="271">
        <v>0</v>
      </c>
      <c r="U164" s="226">
        <v>2</v>
      </c>
      <c r="V164" s="226">
        <v>1</v>
      </c>
      <c r="W164" s="228">
        <v>0</v>
      </c>
      <c r="X164" s="228">
        <v>0</v>
      </c>
      <c r="Y164" s="228">
        <v>0</v>
      </c>
      <c r="Z164" s="227">
        <v>0</v>
      </c>
      <c r="AA164" s="156">
        <f t="shared" si="62"/>
        <v>3000</v>
      </c>
      <c r="AB164" s="156">
        <f t="shared" si="64"/>
        <v>6500</v>
      </c>
      <c r="AC164" s="157">
        <v>0</v>
      </c>
      <c r="AD164" s="157">
        <v>0</v>
      </c>
      <c r="AE164" s="157">
        <v>0</v>
      </c>
      <c r="AF164" s="158">
        <v>0</v>
      </c>
      <c r="AG164" s="226">
        <v>7.1999999999999995E-2</v>
      </c>
      <c r="AH164" s="226">
        <v>7.8E-2</v>
      </c>
      <c r="AI164" s="228">
        <v>0</v>
      </c>
      <c r="AJ164" s="252">
        <v>0</v>
      </c>
      <c r="AK164" s="228">
        <v>0</v>
      </c>
      <c r="AL164" s="228">
        <v>0</v>
      </c>
      <c r="AM164" s="3"/>
      <c r="AN164" s="3"/>
    </row>
    <row r="165" spans="1:40" ht="15.75" x14ac:dyDescent="0.2">
      <c r="A165" s="97" t="s">
        <v>361</v>
      </c>
      <c r="B165" s="97" t="s">
        <v>343</v>
      </c>
      <c r="C165" s="226">
        <v>0</v>
      </c>
      <c r="D165" s="251">
        <v>0</v>
      </c>
      <c r="E165" s="236">
        <v>0.09</v>
      </c>
      <c r="F165" s="236">
        <v>9.5000000000000001E-2</v>
      </c>
      <c r="G165" s="236">
        <v>0.1</v>
      </c>
      <c r="H165" s="236">
        <v>0.12</v>
      </c>
      <c r="I165" s="226">
        <v>0</v>
      </c>
      <c r="J165" s="251">
        <v>0</v>
      </c>
      <c r="K165" s="236">
        <v>0.09</v>
      </c>
      <c r="L165" s="236">
        <v>9.5000000000000001E-2</v>
      </c>
      <c r="M165" s="236">
        <v>0.1</v>
      </c>
      <c r="N165" s="236">
        <v>0.12</v>
      </c>
      <c r="O165" s="226">
        <v>0</v>
      </c>
      <c r="P165" s="226">
        <v>0</v>
      </c>
      <c r="Q165" s="271">
        <v>0</v>
      </c>
      <c r="R165" s="227">
        <v>0</v>
      </c>
      <c r="S165" s="227">
        <v>0</v>
      </c>
      <c r="T165" s="227">
        <v>0</v>
      </c>
      <c r="U165" s="226">
        <v>0</v>
      </c>
      <c r="V165" s="226">
        <v>0</v>
      </c>
      <c r="W165" s="228">
        <v>1</v>
      </c>
      <c r="X165" s="228">
        <v>1</v>
      </c>
      <c r="Y165" s="228">
        <v>1</v>
      </c>
      <c r="Z165" s="227">
        <v>1</v>
      </c>
      <c r="AA165" s="172">
        <v>0</v>
      </c>
      <c r="AB165" s="172">
        <v>0</v>
      </c>
      <c r="AC165" s="157">
        <f t="shared" si="64"/>
        <v>3000</v>
      </c>
      <c r="AD165" s="157">
        <f t="shared" si="64"/>
        <v>3166.6666666666665</v>
      </c>
      <c r="AE165" s="157">
        <f t="shared" si="64"/>
        <v>3333.3333333333335</v>
      </c>
      <c r="AF165" s="158">
        <f t="shared" si="64"/>
        <v>3750</v>
      </c>
      <c r="AG165" s="226">
        <v>0</v>
      </c>
      <c r="AH165" s="251">
        <v>0</v>
      </c>
      <c r="AI165" s="228">
        <v>3.5999999999999997E-2</v>
      </c>
      <c r="AJ165" s="247">
        <v>3.7999999999999999E-2</v>
      </c>
      <c r="AK165" s="247">
        <v>0.04</v>
      </c>
      <c r="AL165" s="228">
        <v>4.4999999999999998E-2</v>
      </c>
      <c r="AM165" s="3"/>
      <c r="AN165" s="3"/>
    </row>
    <row r="166" spans="1:40" ht="15.75" x14ac:dyDescent="0.2">
      <c r="A166" s="97" t="s">
        <v>362</v>
      </c>
      <c r="B166" s="97" t="s">
        <v>339</v>
      </c>
      <c r="C166" s="226">
        <v>0</v>
      </c>
      <c r="D166" s="251">
        <v>0</v>
      </c>
      <c r="E166" s="236">
        <v>0.21</v>
      </c>
      <c r="F166" s="236">
        <v>0.23</v>
      </c>
      <c r="G166" s="236">
        <v>0.24</v>
      </c>
      <c r="H166" s="236">
        <v>0.25</v>
      </c>
      <c r="I166" s="226">
        <v>0</v>
      </c>
      <c r="J166" s="251">
        <v>0</v>
      </c>
      <c r="K166" s="236">
        <v>0.21</v>
      </c>
      <c r="L166" s="236">
        <v>0.23</v>
      </c>
      <c r="M166" s="236">
        <v>0.24</v>
      </c>
      <c r="N166" s="236">
        <v>0.25</v>
      </c>
      <c r="O166" s="226">
        <v>0</v>
      </c>
      <c r="P166" s="226">
        <v>0</v>
      </c>
      <c r="Q166" s="271">
        <v>0</v>
      </c>
      <c r="R166" s="271">
        <v>0</v>
      </c>
      <c r="S166" s="271">
        <v>0</v>
      </c>
      <c r="T166" s="271">
        <v>0</v>
      </c>
      <c r="U166" s="226">
        <v>0</v>
      </c>
      <c r="V166" s="226">
        <v>0</v>
      </c>
      <c r="W166" s="228">
        <v>1</v>
      </c>
      <c r="X166" s="228">
        <v>1</v>
      </c>
      <c r="Y166" s="228">
        <v>1</v>
      </c>
      <c r="Z166" s="227">
        <v>1</v>
      </c>
      <c r="AA166" s="172">
        <v>0</v>
      </c>
      <c r="AB166" s="172">
        <v>0</v>
      </c>
      <c r="AC166" s="157">
        <f t="shared" si="64"/>
        <v>2333.3333333333335</v>
      </c>
      <c r="AD166" s="157">
        <f t="shared" si="64"/>
        <v>2500</v>
      </c>
      <c r="AE166" s="157">
        <f t="shared" si="64"/>
        <v>2916.6666666666665</v>
      </c>
      <c r="AF166" s="158">
        <f t="shared" si="64"/>
        <v>3333.3333333333335</v>
      </c>
      <c r="AG166" s="226">
        <v>0</v>
      </c>
      <c r="AH166" s="226">
        <v>0</v>
      </c>
      <c r="AI166" s="228">
        <v>2.8000000000000001E-2</v>
      </c>
      <c r="AJ166" s="247">
        <v>0.03</v>
      </c>
      <c r="AK166" s="228">
        <v>3.5000000000000003E-2</v>
      </c>
      <c r="AL166" s="247">
        <v>0.04</v>
      </c>
      <c r="AM166" s="3"/>
      <c r="AN166" s="3"/>
    </row>
    <row r="167" spans="1:40" ht="15.75" x14ac:dyDescent="0.2">
      <c r="A167" s="97" t="s">
        <v>363</v>
      </c>
      <c r="B167" s="97" t="s">
        <v>330</v>
      </c>
      <c r="C167" s="226">
        <v>0</v>
      </c>
      <c r="D167" s="251">
        <v>0</v>
      </c>
      <c r="E167" s="236">
        <v>0.2</v>
      </c>
      <c r="F167" s="236">
        <v>0.23</v>
      </c>
      <c r="G167" s="236">
        <v>0.24</v>
      </c>
      <c r="H167" s="236">
        <v>0.26</v>
      </c>
      <c r="I167" s="226">
        <v>0</v>
      </c>
      <c r="J167" s="226">
        <v>0</v>
      </c>
      <c r="K167" s="236">
        <v>0.2</v>
      </c>
      <c r="L167" s="236">
        <v>0.23</v>
      </c>
      <c r="M167" s="236">
        <v>0.24</v>
      </c>
      <c r="N167" s="236">
        <v>0.26</v>
      </c>
      <c r="O167" s="226">
        <v>0</v>
      </c>
      <c r="P167" s="226">
        <v>0</v>
      </c>
      <c r="Q167" s="271">
        <v>0</v>
      </c>
      <c r="R167" s="271">
        <v>0</v>
      </c>
      <c r="S167" s="271">
        <v>0</v>
      </c>
      <c r="T167" s="271">
        <v>0</v>
      </c>
      <c r="U167" s="226">
        <v>0</v>
      </c>
      <c r="V167" s="226">
        <v>0</v>
      </c>
      <c r="W167" s="228">
        <v>1</v>
      </c>
      <c r="X167" s="228">
        <v>1</v>
      </c>
      <c r="Y167" s="228">
        <v>1</v>
      </c>
      <c r="Z167" s="227">
        <v>1</v>
      </c>
      <c r="AA167" s="156">
        <v>0</v>
      </c>
      <c r="AB167" s="156">
        <v>0</v>
      </c>
      <c r="AC167" s="157">
        <f t="shared" si="64"/>
        <v>6000</v>
      </c>
      <c r="AD167" s="157">
        <f t="shared" si="64"/>
        <v>6250</v>
      </c>
      <c r="AE167" s="157">
        <f t="shared" si="64"/>
        <v>6666.666666666667</v>
      </c>
      <c r="AF167" s="158">
        <f t="shared" si="64"/>
        <v>7083.333333333333</v>
      </c>
      <c r="AG167" s="226">
        <v>0</v>
      </c>
      <c r="AH167" s="226">
        <v>0</v>
      </c>
      <c r="AI167" s="228">
        <v>7.1999999999999995E-2</v>
      </c>
      <c r="AJ167" s="228">
        <v>7.4999999999999997E-2</v>
      </c>
      <c r="AK167" s="247">
        <v>0.08</v>
      </c>
      <c r="AL167" s="228">
        <v>8.5000000000000006E-2</v>
      </c>
      <c r="AM167" s="3"/>
      <c r="AN167" s="3"/>
    </row>
    <row r="168" spans="1:40" ht="15.75" x14ac:dyDescent="0.2">
      <c r="A168" s="28"/>
      <c r="B168" s="217"/>
      <c r="C168" s="229"/>
      <c r="D168" s="229"/>
      <c r="E168" s="230"/>
      <c r="F168" s="230"/>
      <c r="G168" s="230"/>
      <c r="H168" s="230"/>
      <c r="I168" s="229"/>
      <c r="J168" s="229"/>
      <c r="K168" s="230"/>
      <c r="L168" s="230"/>
      <c r="M168" s="230"/>
      <c r="N168" s="230"/>
      <c r="O168" s="229"/>
      <c r="P168" s="229"/>
      <c r="Q168" s="230"/>
      <c r="R168" s="230"/>
      <c r="S168" s="230"/>
      <c r="T168" s="230"/>
      <c r="U168" s="229"/>
      <c r="V168" s="229"/>
      <c r="W168" s="231"/>
      <c r="X168" s="231"/>
      <c r="Y168" s="231"/>
      <c r="Z168" s="230"/>
      <c r="AA168" s="189"/>
      <c r="AB168" s="190"/>
      <c r="AC168" s="191"/>
      <c r="AD168" s="191"/>
      <c r="AE168" s="191"/>
      <c r="AF168" s="192"/>
      <c r="AG168" s="256"/>
      <c r="AH168" s="229"/>
      <c r="AI168" s="231"/>
      <c r="AJ168" s="231"/>
      <c r="AK168" s="231"/>
      <c r="AL168" s="231"/>
      <c r="AM168" s="3"/>
      <c r="AN168" s="3"/>
    </row>
    <row r="169" spans="1:40" ht="63" x14ac:dyDescent="0.2">
      <c r="A169" s="103" t="s">
        <v>323</v>
      </c>
      <c r="B169" s="209"/>
      <c r="C169" s="232">
        <f>C171+C172</f>
        <v>3.2410000000000001</v>
      </c>
      <c r="D169" s="232">
        <f t="shared" ref="D169:Z169" si="65">D171+D172</f>
        <v>2.3050000000000002</v>
      </c>
      <c r="E169" s="232">
        <f t="shared" si="65"/>
        <v>0</v>
      </c>
      <c r="F169" s="232">
        <f t="shared" si="65"/>
        <v>0</v>
      </c>
      <c r="G169" s="232">
        <f t="shared" si="65"/>
        <v>0</v>
      </c>
      <c r="H169" s="232">
        <f t="shared" si="65"/>
        <v>0</v>
      </c>
      <c r="I169" s="232">
        <f t="shared" si="65"/>
        <v>3.2410000000000001</v>
      </c>
      <c r="J169" s="232">
        <f t="shared" si="65"/>
        <v>2.3050000000000002</v>
      </c>
      <c r="K169" s="232">
        <f t="shared" si="65"/>
        <v>0</v>
      </c>
      <c r="L169" s="232">
        <f t="shared" si="65"/>
        <v>0</v>
      </c>
      <c r="M169" s="232">
        <f t="shared" si="65"/>
        <v>0</v>
      </c>
      <c r="N169" s="232">
        <f t="shared" si="65"/>
        <v>0</v>
      </c>
      <c r="O169" s="232">
        <f t="shared" si="65"/>
        <v>4.3999999999999997E-2</v>
      </c>
      <c r="P169" s="232">
        <f t="shared" si="65"/>
        <v>2.3E-2</v>
      </c>
      <c r="Q169" s="232">
        <f t="shared" si="65"/>
        <v>0</v>
      </c>
      <c r="R169" s="232">
        <f t="shared" si="65"/>
        <v>0</v>
      </c>
      <c r="S169" s="232">
        <f t="shared" si="65"/>
        <v>0</v>
      </c>
      <c r="T169" s="232">
        <f t="shared" si="65"/>
        <v>0</v>
      </c>
      <c r="U169" s="152">
        <f t="shared" si="65"/>
        <v>3</v>
      </c>
      <c r="V169" s="152">
        <f t="shared" si="65"/>
        <v>82</v>
      </c>
      <c r="W169" s="152">
        <f t="shared" si="65"/>
        <v>28</v>
      </c>
      <c r="X169" s="152">
        <f t="shared" si="65"/>
        <v>28</v>
      </c>
      <c r="Y169" s="152">
        <f t="shared" si="65"/>
        <v>28</v>
      </c>
      <c r="Z169" s="152">
        <f t="shared" si="65"/>
        <v>28</v>
      </c>
      <c r="AA169" s="201">
        <f t="shared" ref="AA169:AF169" si="66">(AG169*1000000)/U169/12</f>
        <v>8722.2222222222226</v>
      </c>
      <c r="AB169" s="201">
        <f t="shared" si="66"/>
        <v>9532.5203252032497</v>
      </c>
      <c r="AC169" s="201">
        <f t="shared" si="66"/>
        <v>10080.357142857143</v>
      </c>
      <c r="AD169" s="201">
        <f t="shared" si="66"/>
        <v>10080.357142857143</v>
      </c>
      <c r="AE169" s="201">
        <f t="shared" si="66"/>
        <v>10080.357142857143</v>
      </c>
      <c r="AF169" s="202">
        <f t="shared" si="66"/>
        <v>10080.357142857143</v>
      </c>
      <c r="AG169" s="253">
        <f>AG171+AG172</f>
        <v>0.314</v>
      </c>
      <c r="AH169" s="232">
        <f t="shared" ref="AH169:AL169" si="67">AH171+AH172</f>
        <v>9.379999999999999</v>
      </c>
      <c r="AI169" s="253">
        <f t="shared" si="67"/>
        <v>3.387</v>
      </c>
      <c r="AJ169" s="253">
        <f t="shared" si="67"/>
        <v>3.387</v>
      </c>
      <c r="AK169" s="253">
        <f t="shared" si="67"/>
        <v>3.387</v>
      </c>
      <c r="AL169" s="253">
        <f t="shared" si="67"/>
        <v>3.387</v>
      </c>
      <c r="AM169" s="3"/>
      <c r="AN169" s="3"/>
    </row>
    <row r="170" spans="1:40" ht="15.75" x14ac:dyDescent="0.2">
      <c r="A170" s="105" t="s">
        <v>97</v>
      </c>
      <c r="B170" s="210"/>
      <c r="C170" s="225"/>
      <c r="D170" s="226"/>
      <c r="E170" s="227"/>
      <c r="F170" s="227"/>
      <c r="G170" s="227"/>
      <c r="H170" s="227"/>
      <c r="I170" s="226"/>
      <c r="J170" s="226"/>
      <c r="K170" s="227"/>
      <c r="L170" s="227"/>
      <c r="M170" s="227"/>
      <c r="N170" s="227"/>
      <c r="O170" s="226"/>
      <c r="P170" s="226"/>
      <c r="Q170" s="227"/>
      <c r="R170" s="227"/>
      <c r="S170" s="227"/>
      <c r="T170" s="227"/>
      <c r="U170" s="226"/>
      <c r="V170" s="226"/>
      <c r="W170" s="228"/>
      <c r="X170" s="228"/>
      <c r="Y170" s="228"/>
      <c r="Z170" s="227"/>
      <c r="AA170" s="172"/>
      <c r="AB170" s="172"/>
      <c r="AC170" s="173"/>
      <c r="AD170" s="173"/>
      <c r="AE170" s="173"/>
      <c r="AF170" s="173"/>
      <c r="AG170" s="226"/>
      <c r="AH170" s="226"/>
      <c r="AI170" s="228"/>
      <c r="AJ170" s="228"/>
      <c r="AK170" s="228"/>
      <c r="AL170" s="228"/>
      <c r="AM170" s="3"/>
      <c r="AN170" s="3"/>
    </row>
    <row r="171" spans="1:40" ht="15.75" x14ac:dyDescent="0.2">
      <c r="A171" s="97" t="s">
        <v>324</v>
      </c>
      <c r="B171" s="97" t="s">
        <v>330</v>
      </c>
      <c r="C171" s="237">
        <v>3.2410000000000001</v>
      </c>
      <c r="D171" s="237">
        <v>2.3050000000000002</v>
      </c>
      <c r="E171" s="227">
        <v>0</v>
      </c>
      <c r="F171" s="227">
        <v>0</v>
      </c>
      <c r="G171" s="227">
        <v>0</v>
      </c>
      <c r="H171" s="227">
        <v>0</v>
      </c>
      <c r="I171" s="237">
        <v>3.2410000000000001</v>
      </c>
      <c r="J171" s="237">
        <v>2.3050000000000002</v>
      </c>
      <c r="K171" s="227">
        <v>0</v>
      </c>
      <c r="L171" s="227">
        <v>0</v>
      </c>
      <c r="M171" s="227">
        <v>0</v>
      </c>
      <c r="N171" s="227">
        <v>0</v>
      </c>
      <c r="O171" s="226">
        <v>4.3999999999999997E-2</v>
      </c>
      <c r="P171" s="226">
        <v>2.3E-2</v>
      </c>
      <c r="Q171" s="271">
        <v>0</v>
      </c>
      <c r="R171" s="271">
        <v>0</v>
      </c>
      <c r="S171" s="271">
        <v>0</v>
      </c>
      <c r="T171" s="271">
        <v>0</v>
      </c>
      <c r="U171" s="226">
        <v>3</v>
      </c>
      <c r="V171" s="226">
        <v>2</v>
      </c>
      <c r="W171" s="228">
        <v>0</v>
      </c>
      <c r="X171" s="228">
        <v>0</v>
      </c>
      <c r="Y171" s="228">
        <v>0</v>
      </c>
      <c r="Z171" s="227">
        <v>0</v>
      </c>
      <c r="AA171" s="172">
        <f t="shared" ref="AA171:AF172" si="68">(AG171*1000000)/U171/12</f>
        <v>8722.2222222222226</v>
      </c>
      <c r="AB171" s="172">
        <f t="shared" si="68"/>
        <v>4708.333333333333</v>
      </c>
      <c r="AC171" s="173">
        <v>0</v>
      </c>
      <c r="AD171" s="173">
        <v>0</v>
      </c>
      <c r="AE171" s="173">
        <v>0</v>
      </c>
      <c r="AF171" s="173">
        <v>0</v>
      </c>
      <c r="AG171" s="226">
        <v>0.314</v>
      </c>
      <c r="AH171" s="226">
        <v>0.113</v>
      </c>
      <c r="AI171" s="252">
        <v>0</v>
      </c>
      <c r="AJ171" s="252">
        <v>0</v>
      </c>
      <c r="AK171" s="252">
        <v>0</v>
      </c>
      <c r="AL171" s="252">
        <v>0</v>
      </c>
      <c r="AM171" s="3"/>
      <c r="AN171" s="3"/>
    </row>
    <row r="172" spans="1:40" ht="16.5" thickBot="1" x14ac:dyDescent="0.25">
      <c r="A172" s="28" t="s">
        <v>350</v>
      </c>
      <c r="B172" s="97" t="s">
        <v>330</v>
      </c>
      <c r="C172" s="225">
        <v>0</v>
      </c>
      <c r="D172" s="226">
        <v>0</v>
      </c>
      <c r="E172" s="227">
        <v>0</v>
      </c>
      <c r="F172" s="227">
        <v>0</v>
      </c>
      <c r="G172" s="227">
        <v>0</v>
      </c>
      <c r="H172" s="227">
        <v>0</v>
      </c>
      <c r="I172" s="226">
        <v>0</v>
      </c>
      <c r="J172" s="226">
        <v>0</v>
      </c>
      <c r="K172" s="227">
        <v>0</v>
      </c>
      <c r="L172" s="227">
        <v>0</v>
      </c>
      <c r="M172" s="227">
        <v>0</v>
      </c>
      <c r="N172" s="227">
        <v>0</v>
      </c>
      <c r="O172" s="226">
        <v>0</v>
      </c>
      <c r="P172" s="226">
        <v>0</v>
      </c>
      <c r="Q172" s="227">
        <v>0</v>
      </c>
      <c r="R172" s="227">
        <v>0</v>
      </c>
      <c r="S172" s="227">
        <v>0</v>
      </c>
      <c r="T172" s="227">
        <v>0</v>
      </c>
      <c r="U172" s="226">
        <v>0</v>
      </c>
      <c r="V172" s="226">
        <v>80</v>
      </c>
      <c r="W172" s="228">
        <v>28</v>
      </c>
      <c r="X172" s="228">
        <v>28</v>
      </c>
      <c r="Y172" s="298">
        <v>28</v>
      </c>
      <c r="Z172" s="299">
        <v>28</v>
      </c>
      <c r="AA172" s="207">
        <v>0</v>
      </c>
      <c r="AB172" s="207">
        <f t="shared" si="68"/>
        <v>9653.125</v>
      </c>
      <c r="AC172" s="309">
        <f t="shared" si="68"/>
        <v>10080.357142857143</v>
      </c>
      <c r="AD172" s="309">
        <f t="shared" si="68"/>
        <v>10080.357142857143</v>
      </c>
      <c r="AE172" s="309">
        <f t="shared" si="68"/>
        <v>10080.357142857143</v>
      </c>
      <c r="AF172" s="309">
        <f t="shared" si="68"/>
        <v>10080.357142857143</v>
      </c>
      <c r="AG172" s="300">
        <v>0</v>
      </c>
      <c r="AH172" s="300">
        <v>9.2669999999999995</v>
      </c>
      <c r="AI172" s="298">
        <v>3.387</v>
      </c>
      <c r="AJ172" s="298">
        <v>3.387</v>
      </c>
      <c r="AK172" s="298">
        <v>3.387</v>
      </c>
      <c r="AL172" s="298">
        <v>3.387</v>
      </c>
      <c r="AM172" s="3"/>
      <c r="AN172" s="3"/>
    </row>
    <row r="173" spans="1:40" ht="17.25" thickTop="1" thickBot="1" x14ac:dyDescent="0.25">
      <c r="A173" s="106" t="s">
        <v>113</v>
      </c>
      <c r="B173" s="106"/>
      <c r="C173" s="301">
        <f>C8+C26+C30+C35+C45+C50+C59+C63+C67+C82+C89+C96+C99</f>
        <v>1719.7569999999998</v>
      </c>
      <c r="D173" s="301">
        <f t="shared" ref="D173:Z173" si="69">D8+D26+D30+D35+D45+D50+D59+D63+D67+D82+D89+D96+D99</f>
        <v>2026.7829999999999</v>
      </c>
      <c r="E173" s="301">
        <f t="shared" si="69"/>
        <v>1765.03</v>
      </c>
      <c r="F173" s="301">
        <f t="shared" si="69"/>
        <v>1836.2820000000004</v>
      </c>
      <c r="G173" s="301">
        <f t="shared" si="69"/>
        <v>1984.7469999999998</v>
      </c>
      <c r="H173" s="301">
        <f t="shared" si="69"/>
        <v>2080.1219999999998</v>
      </c>
      <c r="I173" s="301">
        <f t="shared" si="69"/>
        <v>1623.3939999999998</v>
      </c>
      <c r="J173" s="301">
        <f t="shared" si="69"/>
        <v>1965.4659999999999</v>
      </c>
      <c r="K173" s="301">
        <f t="shared" si="69"/>
        <v>1765.03</v>
      </c>
      <c r="L173" s="301">
        <f t="shared" si="69"/>
        <v>1836.2820000000004</v>
      </c>
      <c r="M173" s="301">
        <f t="shared" si="69"/>
        <v>1984.7469999999998</v>
      </c>
      <c r="N173" s="301">
        <f t="shared" si="69"/>
        <v>2080.1219999999998</v>
      </c>
      <c r="O173" s="301">
        <f t="shared" si="69"/>
        <v>149.00800000000001</v>
      </c>
      <c r="P173" s="301">
        <f t="shared" si="69"/>
        <v>127.94200000000001</v>
      </c>
      <c r="Q173" s="301">
        <f t="shared" si="69"/>
        <v>78.471000000000004</v>
      </c>
      <c r="R173" s="301">
        <f t="shared" si="69"/>
        <v>79.350999999999999</v>
      </c>
      <c r="S173" s="301">
        <f t="shared" si="69"/>
        <v>105.79400000000001</v>
      </c>
      <c r="T173" s="301">
        <f t="shared" si="69"/>
        <v>128.18499999999997</v>
      </c>
      <c r="U173" s="302">
        <f t="shared" si="69"/>
        <v>5825</v>
      </c>
      <c r="V173" s="302">
        <f t="shared" si="69"/>
        <v>5678</v>
      </c>
      <c r="W173" s="302">
        <f t="shared" si="69"/>
        <v>5611</v>
      </c>
      <c r="X173" s="302">
        <f t="shared" si="69"/>
        <v>5613</v>
      </c>
      <c r="Y173" s="302">
        <f t="shared" si="69"/>
        <v>5619</v>
      </c>
      <c r="Z173" s="302">
        <f t="shared" si="69"/>
        <v>5622</v>
      </c>
      <c r="AA173" s="310">
        <f t="shared" ref="AA173:AF173" si="70">(AG173*1000000)/U173/12</f>
        <v>17866.094420600861</v>
      </c>
      <c r="AB173" s="310">
        <f t="shared" si="70"/>
        <v>18973.552894211574</v>
      </c>
      <c r="AC173" s="310">
        <f t="shared" si="70"/>
        <v>18977.440147329649</v>
      </c>
      <c r="AD173" s="310">
        <f t="shared" si="70"/>
        <v>19735.227745115502</v>
      </c>
      <c r="AE173" s="310">
        <f t="shared" si="70"/>
        <v>20079.684997330485</v>
      </c>
      <c r="AF173" s="310">
        <f t="shared" si="70"/>
        <v>20879.565397841816</v>
      </c>
      <c r="AG173" s="303">
        <f>AG8+AG26+AG30+AG35+AG45+AG50+AG59+AG63+AG67+AG82+AG89+AG96+AG99</f>
        <v>1248.8399999999999</v>
      </c>
      <c r="AH173" s="303">
        <f>AH8+AH26+AH30+AH35+AH45+AH50+AH59+AH63+AH67+AH82+AH89+AH96+AH99</f>
        <v>1292.7819999999997</v>
      </c>
      <c r="AI173" s="344">
        <f t="shared" ref="AI173:AL173" si="71">AI8+AI26+AI30+AI35+AI45+AI50+AI59+AI63+AI67+AI82+AI89+AI96+AI99</f>
        <v>1277.789</v>
      </c>
      <c r="AJ173" s="344">
        <f t="shared" si="71"/>
        <v>1329.2859999999998</v>
      </c>
      <c r="AK173" s="344">
        <f t="shared" si="71"/>
        <v>1353.933</v>
      </c>
      <c r="AL173" s="344">
        <f t="shared" si="71"/>
        <v>1408.6190000000001</v>
      </c>
      <c r="AM173" s="3"/>
      <c r="AN173" s="3"/>
    </row>
    <row r="174" spans="1:40" ht="13.5" thickTop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4"/>
      <c r="V174" s="4"/>
      <c r="W174" s="4"/>
      <c r="X174" s="4"/>
      <c r="Y174" s="4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</row>
    <row r="175" spans="1:40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4"/>
      <c r="V175" s="4"/>
      <c r="W175" s="4"/>
      <c r="X175" s="4"/>
      <c r="Y175" s="4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</row>
    <row r="176" spans="1:40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4"/>
      <c r="V176" s="4"/>
      <c r="W176" s="4"/>
      <c r="X176" s="4"/>
      <c r="Y176" s="4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</row>
    <row r="177" spans="1:40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4"/>
      <c r="V177" s="4"/>
      <c r="W177" s="4"/>
      <c r="X177" s="4"/>
      <c r="Y177" s="4"/>
      <c r="Z177" s="3"/>
      <c r="AA177" s="3"/>
      <c r="AB177" s="3"/>
      <c r="AC177" s="3"/>
      <c r="AD177" s="3"/>
      <c r="AE177" s="3"/>
      <c r="AF177" s="3"/>
      <c r="AG177" s="19"/>
      <c r="AH177" s="3"/>
      <c r="AI177" s="3"/>
      <c r="AJ177" s="3"/>
      <c r="AK177" s="3"/>
      <c r="AL177" s="3"/>
      <c r="AM177" s="3"/>
      <c r="AN177" s="3"/>
    </row>
    <row r="178" spans="1:40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4"/>
      <c r="V178" s="4"/>
      <c r="W178" s="4"/>
      <c r="X178" s="4"/>
      <c r="Y178" s="4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</row>
    <row r="179" spans="1:40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4"/>
      <c r="V179" s="4"/>
      <c r="W179" s="4"/>
      <c r="X179" s="4"/>
      <c r="Y179" s="4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</row>
    <row r="180" spans="1:40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4"/>
      <c r="V180" s="4"/>
      <c r="W180" s="4"/>
      <c r="X180" s="4"/>
      <c r="Y180" s="4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</row>
    <row r="181" spans="1:40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4"/>
      <c r="V181" s="4"/>
      <c r="W181" s="4"/>
      <c r="X181" s="4"/>
      <c r="Y181" s="4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</row>
    <row r="182" spans="1:40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4"/>
      <c r="V182" s="4"/>
      <c r="W182" s="4"/>
      <c r="X182" s="4"/>
      <c r="Y182" s="4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</row>
    <row r="183" spans="1:40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4"/>
      <c r="V183" s="4"/>
      <c r="W183" s="4"/>
      <c r="X183" s="4"/>
      <c r="Y183" s="4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</row>
    <row r="184" spans="1:40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4"/>
      <c r="V184" s="4"/>
      <c r="W184" s="4"/>
      <c r="X184" s="4"/>
      <c r="Y184" s="4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</row>
    <row r="185" spans="1:40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4"/>
      <c r="V185" s="4"/>
      <c r="W185" s="4"/>
      <c r="X185" s="4"/>
      <c r="Y185" s="4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</row>
    <row r="189" spans="1:40" x14ac:dyDescent="0.2">
      <c r="D189">
        <v>3</v>
      </c>
    </row>
  </sheetData>
  <mergeCells count="35">
    <mergeCell ref="W6:W7"/>
    <mergeCell ref="AG5:AL5"/>
    <mergeCell ref="C6:C7"/>
    <mergeCell ref="F6:H6"/>
    <mergeCell ref="I6:I7"/>
    <mergeCell ref="J6:J7"/>
    <mergeCell ref="K6:K7"/>
    <mergeCell ref="L6:N6"/>
    <mergeCell ref="O6:O7"/>
    <mergeCell ref="AH6:AH7"/>
    <mergeCell ref="AI6:AI7"/>
    <mergeCell ref="D6:D7"/>
    <mergeCell ref="E6:E7"/>
    <mergeCell ref="A2:AJ2"/>
    <mergeCell ref="B4:B7"/>
    <mergeCell ref="X6:Z6"/>
    <mergeCell ref="AA6:AA7"/>
    <mergeCell ref="AB6:AB7"/>
    <mergeCell ref="AC6:AC7"/>
    <mergeCell ref="AD6:AF6"/>
    <mergeCell ref="AG6:AG7"/>
    <mergeCell ref="P6:P7"/>
    <mergeCell ref="Q6:Q7"/>
    <mergeCell ref="R6:T6"/>
    <mergeCell ref="U6:U7"/>
    <mergeCell ref="V6:V7"/>
    <mergeCell ref="AJ6:AL6"/>
    <mergeCell ref="C4:H4"/>
    <mergeCell ref="I4:T4"/>
    <mergeCell ref="U4:AL4"/>
    <mergeCell ref="C5:H5"/>
    <mergeCell ref="I5:N5"/>
    <mergeCell ref="O5:T5"/>
    <mergeCell ref="U5:Z5"/>
    <mergeCell ref="AA5:AF5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0"/>
  <sheetViews>
    <sheetView view="pageBreakPreview" zoomScale="60" zoomScaleNormal="75" workbookViewId="0">
      <selection activeCell="H39" sqref="H39"/>
    </sheetView>
  </sheetViews>
  <sheetFormatPr defaultRowHeight="12.75" x14ac:dyDescent="0.2"/>
  <cols>
    <col min="1" max="1" width="94.28515625" customWidth="1"/>
    <col min="2" max="2" width="24.28515625" style="45" customWidth="1"/>
    <col min="3" max="5" width="13.5703125" bestFit="1" customWidth="1"/>
    <col min="6" max="6" width="13.7109375" customWidth="1"/>
    <col min="7" max="8" width="13.5703125" bestFit="1" customWidth="1"/>
    <col min="9" max="9" width="24.140625" style="39" customWidth="1"/>
    <col min="10" max="15" width="16.42578125" customWidth="1"/>
    <col min="16" max="19" width="15.7109375" bestFit="1" customWidth="1"/>
    <col min="20" max="20" width="14.5703125" customWidth="1"/>
  </cols>
  <sheetData>
    <row r="1" spans="1:33" ht="22.5" customHeight="1" x14ac:dyDescent="0.2">
      <c r="A1" s="33"/>
      <c r="B1" s="39"/>
      <c r="C1" s="33"/>
      <c r="D1" s="33"/>
      <c r="E1" s="33"/>
      <c r="F1" s="33"/>
      <c r="G1" s="33"/>
      <c r="H1" s="33"/>
      <c r="I1" s="34"/>
      <c r="J1" s="34"/>
      <c r="K1" s="34"/>
      <c r="L1" s="34"/>
      <c r="M1" s="34"/>
      <c r="N1" s="477" t="s">
        <v>100</v>
      </c>
      <c r="O1" s="477"/>
      <c r="P1" s="477"/>
      <c r="Q1" s="477"/>
      <c r="R1" s="477"/>
      <c r="S1" s="477"/>
      <c r="T1" s="478"/>
      <c r="U1" s="30"/>
      <c r="V1" s="30"/>
      <c r="W1" s="30"/>
      <c r="X1" s="30"/>
      <c r="Y1" s="30"/>
      <c r="Z1" s="30"/>
      <c r="AA1" s="30"/>
      <c r="AB1" s="30"/>
    </row>
    <row r="2" spans="1:33" ht="82.5" customHeight="1" x14ac:dyDescent="0.2">
      <c r="A2" s="479" t="s">
        <v>111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</row>
    <row r="3" spans="1:33" ht="20.25" x14ac:dyDescent="0.2">
      <c r="A3" s="480" t="s">
        <v>43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</row>
    <row r="5" spans="1:33" ht="97.5" customHeight="1" x14ac:dyDescent="0.25">
      <c r="A5" s="481" t="s">
        <v>87</v>
      </c>
      <c r="B5" s="482" t="s">
        <v>114</v>
      </c>
      <c r="C5" s="483"/>
      <c r="D5" s="483"/>
      <c r="E5" s="483"/>
      <c r="F5" s="483"/>
      <c r="G5" s="483"/>
      <c r="H5" s="484"/>
      <c r="I5" s="485" t="s">
        <v>44</v>
      </c>
      <c r="J5" s="483"/>
      <c r="K5" s="483"/>
      <c r="L5" s="483"/>
      <c r="M5" s="483"/>
      <c r="N5" s="483"/>
      <c r="O5" s="484"/>
      <c r="P5" s="486"/>
      <c r="Q5" s="486"/>
      <c r="R5" s="486"/>
      <c r="S5" s="486"/>
      <c r="T5" s="487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78.75" customHeight="1" x14ac:dyDescent="0.25">
      <c r="A6" s="481"/>
      <c r="B6" s="346" t="s">
        <v>16</v>
      </c>
      <c r="C6" s="346" t="s">
        <v>117</v>
      </c>
      <c r="D6" s="346" t="s">
        <v>144</v>
      </c>
      <c r="E6" s="346" t="s">
        <v>146</v>
      </c>
      <c r="F6" s="346" t="s">
        <v>150</v>
      </c>
      <c r="G6" s="346" t="s">
        <v>186</v>
      </c>
      <c r="H6" s="346" t="s">
        <v>195</v>
      </c>
      <c r="I6" s="485"/>
      <c r="J6" s="346" t="s">
        <v>117</v>
      </c>
      <c r="K6" s="346" t="s">
        <v>144</v>
      </c>
      <c r="L6" s="346" t="s">
        <v>146</v>
      </c>
      <c r="M6" s="346" t="s">
        <v>150</v>
      </c>
      <c r="N6" s="346" t="s">
        <v>186</v>
      </c>
      <c r="O6" s="346" t="s">
        <v>195</v>
      </c>
      <c r="P6" s="346" t="s">
        <v>144</v>
      </c>
      <c r="Q6" s="346" t="s">
        <v>146</v>
      </c>
      <c r="R6" s="346" t="s">
        <v>150</v>
      </c>
      <c r="S6" s="345" t="s">
        <v>186</v>
      </c>
      <c r="T6" s="346" t="s">
        <v>195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21.5" x14ac:dyDescent="0.25">
      <c r="A7" s="36" t="s">
        <v>45</v>
      </c>
      <c r="B7" s="37">
        <v>1</v>
      </c>
      <c r="C7" s="37">
        <v>2</v>
      </c>
      <c r="D7" s="37">
        <v>3</v>
      </c>
      <c r="E7" s="37">
        <v>4</v>
      </c>
      <c r="F7" s="37">
        <v>5</v>
      </c>
      <c r="G7" s="37">
        <v>6</v>
      </c>
      <c r="H7" s="37">
        <v>7</v>
      </c>
      <c r="I7" s="37">
        <v>8</v>
      </c>
      <c r="J7" s="37">
        <v>9</v>
      </c>
      <c r="K7" s="37">
        <v>10</v>
      </c>
      <c r="L7" s="37">
        <v>11</v>
      </c>
      <c r="M7" s="37">
        <v>12</v>
      </c>
      <c r="N7" s="37">
        <v>13</v>
      </c>
      <c r="O7" s="37">
        <v>14</v>
      </c>
      <c r="P7" s="38" t="s">
        <v>169</v>
      </c>
      <c r="Q7" s="38" t="s">
        <v>170</v>
      </c>
      <c r="R7" s="38" t="s">
        <v>171</v>
      </c>
      <c r="S7" s="38" t="s">
        <v>172</v>
      </c>
      <c r="T7" s="38" t="s">
        <v>173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27" x14ac:dyDescent="0.35">
      <c r="A8" s="472" t="s">
        <v>46</v>
      </c>
      <c r="B8" s="473"/>
      <c r="C8" s="473"/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473"/>
      <c r="O8" s="473"/>
      <c r="P8" s="473"/>
      <c r="Q8" s="473"/>
      <c r="R8" s="473"/>
      <c r="S8" s="473"/>
      <c r="T8" s="468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27" x14ac:dyDescent="0.2">
      <c r="A9" s="474" t="s">
        <v>50</v>
      </c>
      <c r="B9" s="475"/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6"/>
    </row>
    <row r="10" spans="1:33" ht="52.5" customHeight="1" x14ac:dyDescent="0.4">
      <c r="A10" s="6" t="s">
        <v>102</v>
      </c>
      <c r="B10" s="40"/>
      <c r="C10" s="7"/>
      <c r="D10" s="7"/>
      <c r="E10" s="7"/>
      <c r="F10" s="7"/>
      <c r="G10" s="7"/>
      <c r="H10" s="7"/>
      <c r="I10" s="46"/>
      <c r="J10" s="8"/>
      <c r="K10" s="8"/>
      <c r="L10" s="8"/>
      <c r="M10" s="8"/>
      <c r="N10" s="8"/>
      <c r="O10" s="8"/>
      <c r="P10" s="21"/>
      <c r="Q10" s="21"/>
      <c r="R10" s="21"/>
      <c r="S10" s="21"/>
      <c r="T10" s="21"/>
    </row>
    <row r="11" spans="1:33" ht="32.25" customHeight="1" x14ac:dyDescent="0.4">
      <c r="A11" s="11" t="s">
        <v>51</v>
      </c>
      <c r="B11" s="41" t="s">
        <v>48</v>
      </c>
      <c r="C11" s="347">
        <v>6</v>
      </c>
      <c r="D11" s="347">
        <v>4</v>
      </c>
      <c r="E11" s="347">
        <v>4</v>
      </c>
      <c r="F11" s="347">
        <v>4</v>
      </c>
      <c r="G11" s="347">
        <v>4</v>
      </c>
      <c r="H11" s="347">
        <v>4</v>
      </c>
      <c r="I11" s="47">
        <v>67.05</v>
      </c>
      <c r="J11" s="348">
        <f t="shared" ref="J11:J16" si="0">I11*C11</f>
        <v>402.29999999999995</v>
      </c>
      <c r="K11" s="348">
        <f t="shared" ref="K11:K16" si="1">I11*D11</f>
        <v>268.2</v>
      </c>
      <c r="L11" s="348">
        <f t="shared" ref="L11:L16" si="2">I11*E11</f>
        <v>268.2</v>
      </c>
      <c r="M11" s="348">
        <f t="shared" ref="M11:M16" si="3">I11*F11</f>
        <v>268.2</v>
      </c>
      <c r="N11" s="348">
        <f t="shared" ref="N11:N16" si="4">I11*G11</f>
        <v>268.2</v>
      </c>
      <c r="O11" s="348">
        <f t="shared" ref="O11:O16" si="5">I11*H11</f>
        <v>268.2</v>
      </c>
      <c r="P11" s="349">
        <f>(K11/J11)*100</f>
        <v>66.666666666666671</v>
      </c>
      <c r="Q11" s="349">
        <f>(L11/K11)*100</f>
        <v>100</v>
      </c>
      <c r="R11" s="349">
        <f>(M11/L11)*100</f>
        <v>100</v>
      </c>
      <c r="S11" s="349">
        <f>(N11/M11)*100</f>
        <v>100</v>
      </c>
      <c r="T11" s="349">
        <f>(O11/N11)*100</f>
        <v>100</v>
      </c>
    </row>
    <row r="12" spans="1:33" ht="35.25" customHeight="1" x14ac:dyDescent="0.4">
      <c r="A12" s="11" t="s">
        <v>52</v>
      </c>
      <c r="B12" s="41" t="s">
        <v>48</v>
      </c>
      <c r="C12" s="347">
        <v>25.6</v>
      </c>
      <c r="D12" s="347">
        <v>19.899999999999999</v>
      </c>
      <c r="E12" s="347">
        <v>19.899999999999999</v>
      </c>
      <c r="F12" s="351">
        <v>20.5</v>
      </c>
      <c r="G12" s="347">
        <v>20.7</v>
      </c>
      <c r="H12" s="347">
        <v>20.9</v>
      </c>
      <c r="I12" s="47">
        <v>42.4</v>
      </c>
      <c r="J12" s="348">
        <f t="shared" si="0"/>
        <v>1085.44</v>
      </c>
      <c r="K12" s="348">
        <f t="shared" si="1"/>
        <v>843.75999999999988</v>
      </c>
      <c r="L12" s="348">
        <f t="shared" si="2"/>
        <v>843.75999999999988</v>
      </c>
      <c r="M12" s="348">
        <f t="shared" si="3"/>
        <v>869.19999999999993</v>
      </c>
      <c r="N12" s="348">
        <f t="shared" si="4"/>
        <v>877.68</v>
      </c>
      <c r="O12" s="348">
        <f t="shared" si="5"/>
        <v>886.15999999999985</v>
      </c>
      <c r="P12" s="349">
        <f t="shared" ref="P12:T17" si="6">(K12/J12)*100</f>
        <v>77.734374999999986</v>
      </c>
      <c r="Q12" s="349">
        <f t="shared" si="6"/>
        <v>100</v>
      </c>
      <c r="R12" s="349">
        <f t="shared" si="6"/>
        <v>103.01507537688444</v>
      </c>
      <c r="S12" s="349">
        <f t="shared" si="6"/>
        <v>100.97560975609755</v>
      </c>
      <c r="T12" s="349">
        <f t="shared" si="6"/>
        <v>100.96618357487921</v>
      </c>
    </row>
    <row r="13" spans="1:33" ht="52.5" customHeight="1" x14ac:dyDescent="0.4">
      <c r="A13" s="11" t="s">
        <v>53</v>
      </c>
      <c r="B13" s="41" t="s">
        <v>48</v>
      </c>
      <c r="C13" s="347">
        <v>2008.5</v>
      </c>
      <c r="D13" s="347">
        <v>1769</v>
      </c>
      <c r="E13" s="347">
        <v>1774</v>
      </c>
      <c r="F13" s="351">
        <v>1780.6</v>
      </c>
      <c r="G13" s="347">
        <v>1781.9</v>
      </c>
      <c r="H13" s="347">
        <v>1783.1</v>
      </c>
      <c r="I13" s="47">
        <v>8.3000000000000007</v>
      </c>
      <c r="J13" s="348">
        <f t="shared" si="0"/>
        <v>16670.550000000003</v>
      </c>
      <c r="K13" s="348">
        <f t="shared" si="1"/>
        <v>14682.7</v>
      </c>
      <c r="L13" s="348">
        <f t="shared" si="2"/>
        <v>14724.2</v>
      </c>
      <c r="M13" s="348">
        <f t="shared" si="3"/>
        <v>14778.980000000001</v>
      </c>
      <c r="N13" s="348">
        <f t="shared" si="4"/>
        <v>14789.770000000002</v>
      </c>
      <c r="O13" s="348">
        <f t="shared" si="5"/>
        <v>14799.730000000001</v>
      </c>
      <c r="P13" s="349">
        <f t="shared" si="6"/>
        <v>88.075678366940494</v>
      </c>
      <c r="Q13" s="349">
        <f t="shared" si="6"/>
        <v>100.28264556246467</v>
      </c>
      <c r="R13" s="349">
        <f t="shared" si="6"/>
        <v>100.37204058624579</v>
      </c>
      <c r="S13" s="349">
        <f t="shared" si="6"/>
        <v>100.07300909805683</v>
      </c>
      <c r="T13" s="349">
        <f t="shared" si="6"/>
        <v>100.06734384645601</v>
      </c>
    </row>
    <row r="14" spans="1:33" ht="30" customHeight="1" x14ac:dyDescent="0.4">
      <c r="A14" s="11" t="s">
        <v>54</v>
      </c>
      <c r="B14" s="41" t="s">
        <v>48</v>
      </c>
      <c r="C14" s="347">
        <v>2.9</v>
      </c>
      <c r="D14" s="347">
        <v>2.65</v>
      </c>
      <c r="E14" s="347">
        <v>2.92</v>
      </c>
      <c r="F14" s="351">
        <v>2.92</v>
      </c>
      <c r="G14" s="347">
        <v>2.92</v>
      </c>
      <c r="H14" s="347">
        <v>2.92</v>
      </c>
      <c r="I14" s="47">
        <v>61.3</v>
      </c>
      <c r="J14" s="348">
        <f t="shared" si="0"/>
        <v>177.76999999999998</v>
      </c>
      <c r="K14" s="348">
        <f t="shared" si="1"/>
        <v>162.44499999999999</v>
      </c>
      <c r="L14" s="348">
        <f t="shared" si="2"/>
        <v>178.99599999999998</v>
      </c>
      <c r="M14" s="348">
        <f t="shared" si="3"/>
        <v>178.99599999999998</v>
      </c>
      <c r="N14" s="348">
        <f t="shared" si="4"/>
        <v>178.99599999999998</v>
      </c>
      <c r="O14" s="348">
        <f t="shared" si="5"/>
        <v>178.99599999999998</v>
      </c>
      <c r="P14" s="349">
        <f t="shared" si="6"/>
        <v>91.379310344827587</v>
      </c>
      <c r="Q14" s="349">
        <f t="shared" si="6"/>
        <v>110.18867924528301</v>
      </c>
      <c r="R14" s="349">
        <f t="shared" si="6"/>
        <v>100</v>
      </c>
      <c r="S14" s="349">
        <f t="shared" si="6"/>
        <v>100</v>
      </c>
      <c r="T14" s="349">
        <f t="shared" si="6"/>
        <v>100</v>
      </c>
    </row>
    <row r="15" spans="1:33" ht="33.75" customHeight="1" x14ac:dyDescent="0.4">
      <c r="A15" s="11" t="s">
        <v>55</v>
      </c>
      <c r="B15" s="41" t="s">
        <v>48</v>
      </c>
      <c r="C15" s="347">
        <v>511.4</v>
      </c>
      <c r="D15" s="347">
        <v>419.3</v>
      </c>
      <c r="E15" s="347">
        <v>420.1</v>
      </c>
      <c r="F15" s="351">
        <v>427.5</v>
      </c>
      <c r="G15" s="347">
        <v>435.1</v>
      </c>
      <c r="H15" s="347">
        <v>442.9</v>
      </c>
      <c r="I15" s="47">
        <v>8.4600000000000009</v>
      </c>
      <c r="J15" s="348">
        <f t="shared" si="0"/>
        <v>4326.4440000000004</v>
      </c>
      <c r="K15" s="348">
        <f t="shared" si="1"/>
        <v>3547.2780000000002</v>
      </c>
      <c r="L15" s="348">
        <f t="shared" si="2"/>
        <v>3554.0460000000007</v>
      </c>
      <c r="M15" s="348">
        <f t="shared" si="3"/>
        <v>3616.6500000000005</v>
      </c>
      <c r="N15" s="348">
        <f t="shared" si="4"/>
        <v>3680.9460000000004</v>
      </c>
      <c r="O15" s="348">
        <f t="shared" si="5"/>
        <v>3746.9340000000002</v>
      </c>
      <c r="P15" s="349">
        <f t="shared" si="6"/>
        <v>81.990614000782173</v>
      </c>
      <c r="Q15" s="349">
        <f t="shared" si="6"/>
        <v>100.1907941807775</v>
      </c>
      <c r="R15" s="349">
        <f t="shared" si="6"/>
        <v>101.76148536062841</v>
      </c>
      <c r="S15" s="349">
        <f t="shared" si="6"/>
        <v>101.77777777777777</v>
      </c>
      <c r="T15" s="349">
        <f t="shared" si="6"/>
        <v>101.7926913353252</v>
      </c>
    </row>
    <row r="16" spans="1:33" ht="32.25" customHeight="1" x14ac:dyDescent="0.4">
      <c r="A16" s="11" t="s">
        <v>56</v>
      </c>
      <c r="B16" s="41" t="s">
        <v>48</v>
      </c>
      <c r="C16" s="347">
        <v>29.3</v>
      </c>
      <c r="D16" s="347">
        <v>30.8</v>
      </c>
      <c r="E16" s="347">
        <v>32.200000000000003</v>
      </c>
      <c r="F16" s="351">
        <v>34.299999999999997</v>
      </c>
      <c r="G16" s="347">
        <v>36.1</v>
      </c>
      <c r="H16" s="347">
        <v>37.6</v>
      </c>
      <c r="I16" s="47">
        <v>17.82</v>
      </c>
      <c r="J16" s="348">
        <f t="shared" si="0"/>
        <v>522.12599999999998</v>
      </c>
      <c r="K16" s="348">
        <f t="shared" si="1"/>
        <v>548.85599999999999</v>
      </c>
      <c r="L16" s="348">
        <f t="shared" si="2"/>
        <v>573.80400000000009</v>
      </c>
      <c r="M16" s="348">
        <f t="shared" si="3"/>
        <v>611.226</v>
      </c>
      <c r="N16" s="348">
        <f t="shared" si="4"/>
        <v>643.30200000000002</v>
      </c>
      <c r="O16" s="348">
        <f t="shared" si="5"/>
        <v>670.03200000000004</v>
      </c>
      <c r="P16" s="349">
        <f t="shared" si="6"/>
        <v>105.11945392491468</v>
      </c>
      <c r="Q16" s="349">
        <f t="shared" si="6"/>
        <v>104.54545454545456</v>
      </c>
      <c r="R16" s="349">
        <f t="shared" si="6"/>
        <v>106.52173913043477</v>
      </c>
      <c r="S16" s="349">
        <f t="shared" si="6"/>
        <v>105.24781341107871</v>
      </c>
      <c r="T16" s="349">
        <f t="shared" si="6"/>
        <v>104.15512465373962</v>
      </c>
    </row>
    <row r="17" spans="1:20" ht="28.5" customHeight="1" x14ac:dyDescent="0.35">
      <c r="A17" s="9" t="s">
        <v>368</v>
      </c>
      <c r="B17" s="40" t="s">
        <v>86</v>
      </c>
      <c r="C17" s="40" t="s">
        <v>86</v>
      </c>
      <c r="D17" s="40" t="s">
        <v>86</v>
      </c>
      <c r="E17" s="40" t="s">
        <v>86</v>
      </c>
      <c r="F17" s="352" t="s">
        <v>86</v>
      </c>
      <c r="G17" s="40" t="s">
        <v>86</v>
      </c>
      <c r="H17" s="40" t="s">
        <v>86</v>
      </c>
      <c r="I17" s="47"/>
      <c r="J17" s="353">
        <f t="shared" ref="J17:O17" si="7">SUM(J11:J16)</f>
        <v>23184.630000000005</v>
      </c>
      <c r="K17" s="353">
        <f t="shared" si="7"/>
        <v>20053.239000000001</v>
      </c>
      <c r="L17" s="353">
        <f t="shared" si="7"/>
        <v>20143.006000000001</v>
      </c>
      <c r="M17" s="353">
        <f t="shared" si="7"/>
        <v>20323.252</v>
      </c>
      <c r="N17" s="353">
        <f t="shared" si="7"/>
        <v>20438.894</v>
      </c>
      <c r="O17" s="353">
        <f t="shared" si="7"/>
        <v>20550.052</v>
      </c>
      <c r="P17" s="354">
        <f t="shared" si="6"/>
        <v>86.493677061052935</v>
      </c>
      <c r="Q17" s="354">
        <f t="shared" si="6"/>
        <v>100.44764339566292</v>
      </c>
      <c r="R17" s="354">
        <f t="shared" si="6"/>
        <v>100.89483168500273</v>
      </c>
      <c r="S17" s="354">
        <f t="shared" si="6"/>
        <v>100.56901326618397</v>
      </c>
      <c r="T17" s="354">
        <f t="shared" si="6"/>
        <v>100.54385525948713</v>
      </c>
    </row>
    <row r="18" spans="1:20" ht="52.5" customHeight="1" x14ac:dyDescent="0.4">
      <c r="A18" s="13" t="s">
        <v>103</v>
      </c>
      <c r="B18" s="40"/>
      <c r="C18" s="7"/>
      <c r="D18" s="7"/>
      <c r="E18" s="7"/>
      <c r="F18" s="355"/>
      <c r="G18" s="7"/>
      <c r="H18" s="7"/>
      <c r="I18" s="47"/>
      <c r="J18" s="356"/>
      <c r="K18" s="356"/>
      <c r="L18" s="356"/>
      <c r="M18" s="356"/>
      <c r="N18" s="356"/>
      <c r="O18" s="356"/>
      <c r="P18" s="350"/>
      <c r="Q18" s="350"/>
      <c r="R18" s="350"/>
      <c r="S18" s="350"/>
      <c r="T18" s="350"/>
    </row>
    <row r="19" spans="1:20" ht="52.5" customHeight="1" x14ac:dyDescent="0.4">
      <c r="A19" s="11" t="s">
        <v>57</v>
      </c>
      <c r="B19" s="41" t="s">
        <v>47</v>
      </c>
      <c r="C19" s="347">
        <v>156.5</v>
      </c>
      <c r="D19" s="347">
        <v>166.4</v>
      </c>
      <c r="E19" s="347">
        <v>144.69999999999999</v>
      </c>
      <c r="F19" s="351">
        <v>151.69999999999999</v>
      </c>
      <c r="G19" s="347">
        <v>156.4</v>
      </c>
      <c r="H19" s="347">
        <v>157</v>
      </c>
      <c r="I19" s="47">
        <v>2716.41</v>
      </c>
      <c r="J19" s="348">
        <f>I19*C19</f>
        <v>425118.16499999998</v>
      </c>
      <c r="K19" s="348">
        <f>I19*D19</f>
        <v>452010.62400000001</v>
      </c>
      <c r="L19" s="348">
        <f>I19*E19</f>
        <v>393064.52699999994</v>
      </c>
      <c r="M19" s="348">
        <f>I19*F19</f>
        <v>412079.39699999994</v>
      </c>
      <c r="N19" s="348">
        <f>I19*G19</f>
        <v>424846.52399999998</v>
      </c>
      <c r="O19" s="348">
        <f>I19*H19</f>
        <v>426476.37</v>
      </c>
      <c r="P19" s="349">
        <f t="shared" ref="P19:T20" si="8">(K19/J19)*100</f>
        <v>106.3258785942492</v>
      </c>
      <c r="Q19" s="349">
        <f t="shared" si="8"/>
        <v>86.959134615384599</v>
      </c>
      <c r="R19" s="349">
        <f t="shared" si="8"/>
        <v>104.83759502418796</v>
      </c>
      <c r="S19" s="349">
        <f t="shared" si="8"/>
        <v>103.09822017139092</v>
      </c>
      <c r="T19" s="349">
        <f t="shared" si="8"/>
        <v>100.383631713555</v>
      </c>
    </row>
    <row r="20" spans="1:20" ht="33.75" customHeight="1" x14ac:dyDescent="0.35">
      <c r="A20" s="9" t="s">
        <v>368</v>
      </c>
      <c r="B20" s="40" t="s">
        <v>86</v>
      </c>
      <c r="C20" s="40" t="s">
        <v>86</v>
      </c>
      <c r="D20" s="40" t="s">
        <v>86</v>
      </c>
      <c r="E20" s="40" t="s">
        <v>86</v>
      </c>
      <c r="F20" s="40" t="s">
        <v>86</v>
      </c>
      <c r="G20" s="40" t="s">
        <v>86</v>
      </c>
      <c r="H20" s="40" t="s">
        <v>86</v>
      </c>
      <c r="I20" s="47"/>
      <c r="J20" s="353">
        <f t="shared" ref="J20:O20" si="9">SUM(J19)</f>
        <v>425118.16499999998</v>
      </c>
      <c r="K20" s="353">
        <f t="shared" si="9"/>
        <v>452010.62400000001</v>
      </c>
      <c r="L20" s="353">
        <f t="shared" si="9"/>
        <v>393064.52699999994</v>
      </c>
      <c r="M20" s="353">
        <f t="shared" si="9"/>
        <v>412079.39699999994</v>
      </c>
      <c r="N20" s="353">
        <f t="shared" si="9"/>
        <v>424846.52399999998</v>
      </c>
      <c r="O20" s="353">
        <f t="shared" si="9"/>
        <v>426476.37</v>
      </c>
      <c r="P20" s="354">
        <f t="shared" si="8"/>
        <v>106.3258785942492</v>
      </c>
      <c r="Q20" s="354">
        <f t="shared" si="8"/>
        <v>86.959134615384599</v>
      </c>
      <c r="R20" s="354">
        <f t="shared" si="8"/>
        <v>104.83759502418796</v>
      </c>
      <c r="S20" s="354">
        <f t="shared" si="8"/>
        <v>103.09822017139092</v>
      </c>
      <c r="T20" s="354">
        <f t="shared" si="8"/>
        <v>100.383631713555</v>
      </c>
    </row>
    <row r="21" spans="1:20" ht="52.5" customHeight="1" x14ac:dyDescent="0.4">
      <c r="A21" s="13" t="s">
        <v>104</v>
      </c>
      <c r="B21" s="40"/>
      <c r="C21" s="7"/>
      <c r="D21" s="7"/>
      <c r="E21" s="7"/>
      <c r="F21" s="7"/>
      <c r="G21" s="7"/>
      <c r="H21" s="7"/>
      <c r="I21" s="47"/>
      <c r="J21" s="356"/>
      <c r="K21" s="356"/>
      <c r="L21" s="356"/>
      <c r="M21" s="356"/>
      <c r="N21" s="356"/>
      <c r="O21" s="356"/>
      <c r="P21" s="350"/>
      <c r="Q21" s="350"/>
      <c r="R21" s="350"/>
      <c r="S21" s="350"/>
      <c r="T21" s="350"/>
    </row>
    <row r="22" spans="1:20" ht="27.75" customHeight="1" x14ac:dyDescent="0.4">
      <c r="A22" s="11" t="s">
        <v>61</v>
      </c>
      <c r="B22" s="41" t="s">
        <v>60</v>
      </c>
      <c r="C22" s="347">
        <v>419</v>
      </c>
      <c r="D22" s="347">
        <v>440</v>
      </c>
      <c r="E22" s="347">
        <v>462</v>
      </c>
      <c r="F22" s="347">
        <v>492</v>
      </c>
      <c r="G22" s="347">
        <v>530</v>
      </c>
      <c r="H22" s="347">
        <v>558</v>
      </c>
      <c r="I22" s="47">
        <v>5.99</v>
      </c>
      <c r="J22" s="356">
        <f>I22*C22</f>
        <v>2509.81</v>
      </c>
      <c r="K22" s="356">
        <f>I22*D22</f>
        <v>2635.6</v>
      </c>
      <c r="L22" s="356">
        <f>I22*E22</f>
        <v>2767.38</v>
      </c>
      <c r="M22" s="356">
        <f>I22*F22</f>
        <v>2947.08</v>
      </c>
      <c r="N22" s="356">
        <f>I22*G22</f>
        <v>3174.7000000000003</v>
      </c>
      <c r="O22" s="356">
        <f>I22*H22</f>
        <v>3342.42</v>
      </c>
      <c r="P22" s="349">
        <f t="shared" ref="P22:T24" si="10">(K22/J22)*100</f>
        <v>105.01193317422435</v>
      </c>
      <c r="Q22" s="349">
        <f t="shared" si="10"/>
        <v>105</v>
      </c>
      <c r="R22" s="350">
        <f t="shared" si="10"/>
        <v>106.49350649350649</v>
      </c>
      <c r="S22" s="350">
        <f t="shared" si="10"/>
        <v>107.72357723577237</v>
      </c>
      <c r="T22" s="350">
        <f t="shared" si="10"/>
        <v>105.28301886792453</v>
      </c>
    </row>
    <row r="23" spans="1:20" ht="27.75" customHeight="1" x14ac:dyDescent="0.35">
      <c r="A23" s="9" t="s">
        <v>368</v>
      </c>
      <c r="B23" s="41" t="s">
        <v>86</v>
      </c>
      <c r="C23" s="41" t="s">
        <v>86</v>
      </c>
      <c r="D23" s="41" t="s">
        <v>86</v>
      </c>
      <c r="E23" s="41" t="s">
        <v>86</v>
      </c>
      <c r="F23" s="41" t="s">
        <v>86</v>
      </c>
      <c r="G23" s="41" t="s">
        <v>86</v>
      </c>
      <c r="H23" s="41" t="s">
        <v>86</v>
      </c>
      <c r="I23" s="47"/>
      <c r="J23" s="357">
        <f t="shared" ref="J23:O23" si="11">SUM(J22)</f>
        <v>2509.81</v>
      </c>
      <c r="K23" s="357">
        <f t="shared" si="11"/>
        <v>2635.6</v>
      </c>
      <c r="L23" s="357">
        <f t="shared" si="11"/>
        <v>2767.38</v>
      </c>
      <c r="M23" s="357">
        <f t="shared" si="11"/>
        <v>2947.08</v>
      </c>
      <c r="N23" s="357">
        <f t="shared" si="11"/>
        <v>3174.7000000000003</v>
      </c>
      <c r="O23" s="357">
        <f t="shared" si="11"/>
        <v>3342.42</v>
      </c>
      <c r="P23" s="354">
        <f t="shared" si="10"/>
        <v>105.01193317422435</v>
      </c>
      <c r="Q23" s="354">
        <f t="shared" si="10"/>
        <v>105</v>
      </c>
      <c r="R23" s="358">
        <f t="shared" si="10"/>
        <v>106.49350649350649</v>
      </c>
      <c r="S23" s="358">
        <f t="shared" si="10"/>
        <v>107.72357723577237</v>
      </c>
      <c r="T23" s="358">
        <f t="shared" si="10"/>
        <v>105.28301886792453</v>
      </c>
    </row>
    <row r="24" spans="1:20" ht="32.25" customHeight="1" x14ac:dyDescent="0.4">
      <c r="A24" s="9" t="s">
        <v>369</v>
      </c>
      <c r="B24" s="40"/>
      <c r="C24" s="7"/>
      <c r="D24" s="7"/>
      <c r="E24" s="7"/>
      <c r="F24" s="7"/>
      <c r="G24" s="7"/>
      <c r="H24" s="7"/>
      <c r="I24" s="47"/>
      <c r="J24" s="353">
        <f t="shared" ref="J24:O24" si="12">J17+J20+J23</f>
        <v>450812.60499999998</v>
      </c>
      <c r="K24" s="353">
        <f t="shared" si="12"/>
        <v>474699.46299999999</v>
      </c>
      <c r="L24" s="353">
        <f t="shared" si="12"/>
        <v>415974.91299999994</v>
      </c>
      <c r="M24" s="353">
        <f t="shared" si="12"/>
        <v>435349.72899999993</v>
      </c>
      <c r="N24" s="353">
        <f t="shared" si="12"/>
        <v>448460.11799999996</v>
      </c>
      <c r="O24" s="353">
        <f t="shared" si="12"/>
        <v>450368.842</v>
      </c>
      <c r="P24" s="354">
        <f t="shared" si="10"/>
        <v>105.29862247307837</v>
      </c>
      <c r="Q24" s="354">
        <f t="shared" si="10"/>
        <v>87.629109662590864</v>
      </c>
      <c r="R24" s="354">
        <f t="shared" si="10"/>
        <v>104.65768857556081</v>
      </c>
      <c r="S24" s="354">
        <f t="shared" si="10"/>
        <v>103.01146138993002</v>
      </c>
      <c r="T24" s="354">
        <f t="shared" si="10"/>
        <v>100.42561733438247</v>
      </c>
    </row>
    <row r="25" spans="1:20" ht="52.5" customHeight="1" x14ac:dyDescent="0.2">
      <c r="A25" s="466" t="s">
        <v>62</v>
      </c>
      <c r="B25" s="467"/>
      <c r="C25" s="467"/>
      <c r="D25" s="467"/>
      <c r="E25" s="467"/>
      <c r="F25" s="467"/>
      <c r="G25" s="467"/>
      <c r="H25" s="467"/>
      <c r="I25" s="467"/>
      <c r="J25" s="467"/>
      <c r="K25" s="467"/>
      <c r="L25" s="467"/>
      <c r="M25" s="467"/>
      <c r="N25" s="467"/>
      <c r="O25" s="467"/>
      <c r="P25" s="467"/>
      <c r="Q25" s="467"/>
      <c r="R25" s="467"/>
      <c r="S25" s="467"/>
      <c r="T25" s="468"/>
    </row>
    <row r="26" spans="1:20" ht="32.25" customHeight="1" x14ac:dyDescent="0.35">
      <c r="A26" s="15" t="s">
        <v>63</v>
      </c>
      <c r="B26" s="12" t="s">
        <v>59</v>
      </c>
      <c r="C26" s="347">
        <v>321.89999999999998</v>
      </c>
      <c r="D26" s="347">
        <v>355.1</v>
      </c>
      <c r="E26" s="347">
        <v>297.8</v>
      </c>
      <c r="F26" s="347">
        <v>296</v>
      </c>
      <c r="G26" s="347">
        <v>298.2</v>
      </c>
      <c r="H26" s="347">
        <v>298.5</v>
      </c>
      <c r="I26" s="47">
        <v>509.11</v>
      </c>
      <c r="J26" s="348">
        <f>I26*C26</f>
        <v>163882.50899999999</v>
      </c>
      <c r="K26" s="348">
        <f>I26*D26</f>
        <v>180784.96100000001</v>
      </c>
      <c r="L26" s="348">
        <f>I26*E26</f>
        <v>151612.95800000001</v>
      </c>
      <c r="M26" s="348">
        <f>I26*F26</f>
        <v>150696.56</v>
      </c>
      <c r="N26" s="348">
        <f>I26*G26</f>
        <v>151816.60199999998</v>
      </c>
      <c r="O26" s="348">
        <f>I26*H26</f>
        <v>151969.33499999999</v>
      </c>
      <c r="P26" s="349">
        <f t="shared" ref="P26:T27" si="13">(K26/J26)*100</f>
        <v>110.31376203789998</v>
      </c>
      <c r="Q26" s="349">
        <f t="shared" si="13"/>
        <v>83.863700366094065</v>
      </c>
      <c r="R26" s="349">
        <f t="shared" si="13"/>
        <v>99.395567494963061</v>
      </c>
      <c r="S26" s="349">
        <f t="shared" si="13"/>
        <v>100.74324324324324</v>
      </c>
      <c r="T26" s="349">
        <f t="shared" si="13"/>
        <v>100.10060362173039</v>
      </c>
    </row>
    <row r="27" spans="1:20" ht="36" customHeight="1" x14ac:dyDescent="0.4">
      <c r="A27" s="359" t="s">
        <v>49</v>
      </c>
      <c r="B27" s="360" t="s">
        <v>86</v>
      </c>
      <c r="C27" s="361" t="s">
        <v>86</v>
      </c>
      <c r="D27" s="361" t="s">
        <v>86</v>
      </c>
      <c r="E27" s="361" t="s">
        <v>86</v>
      </c>
      <c r="F27" s="361" t="s">
        <v>86</v>
      </c>
      <c r="G27" s="361" t="s">
        <v>86</v>
      </c>
      <c r="H27" s="360" t="s">
        <v>86</v>
      </c>
      <c r="I27" s="362" t="s">
        <v>86</v>
      </c>
      <c r="J27" s="363">
        <f t="shared" ref="J27:O27" si="14">SUM(J26)</f>
        <v>163882.50899999999</v>
      </c>
      <c r="K27" s="363">
        <f t="shared" si="14"/>
        <v>180784.96100000001</v>
      </c>
      <c r="L27" s="363">
        <f t="shared" si="14"/>
        <v>151612.95800000001</v>
      </c>
      <c r="M27" s="363">
        <f t="shared" si="14"/>
        <v>150696.56</v>
      </c>
      <c r="N27" s="363">
        <f t="shared" si="14"/>
        <v>151816.60199999998</v>
      </c>
      <c r="O27" s="363">
        <f t="shared" si="14"/>
        <v>151969.33499999999</v>
      </c>
      <c r="P27" s="354">
        <f t="shared" si="13"/>
        <v>110.31376203789998</v>
      </c>
      <c r="Q27" s="349">
        <f t="shared" si="13"/>
        <v>83.863700366094065</v>
      </c>
      <c r="R27" s="349">
        <f t="shared" si="13"/>
        <v>99.395567494963061</v>
      </c>
      <c r="S27" s="349">
        <f t="shared" si="13"/>
        <v>100.74324324324324</v>
      </c>
      <c r="T27" s="349">
        <f t="shared" si="13"/>
        <v>100.10060362173039</v>
      </c>
    </row>
    <row r="28" spans="1:20" ht="28.5" customHeight="1" x14ac:dyDescent="0.35">
      <c r="A28" s="469" t="s">
        <v>64</v>
      </c>
      <c r="B28" s="470"/>
      <c r="C28" s="470"/>
      <c r="D28" s="470"/>
      <c r="E28" s="470"/>
      <c r="F28" s="470"/>
      <c r="G28" s="470"/>
      <c r="H28" s="470"/>
      <c r="I28" s="470"/>
      <c r="J28" s="470"/>
      <c r="K28" s="470"/>
      <c r="L28" s="470"/>
      <c r="M28" s="470"/>
      <c r="N28" s="470"/>
      <c r="O28" s="470"/>
      <c r="P28" s="470"/>
      <c r="Q28" s="470"/>
      <c r="R28" s="470"/>
      <c r="S28" s="470"/>
      <c r="T28" s="471"/>
    </row>
    <row r="29" spans="1:20" ht="33.75" customHeight="1" x14ac:dyDescent="0.35">
      <c r="A29" s="14" t="s">
        <v>65</v>
      </c>
      <c r="B29" s="40" t="s">
        <v>48</v>
      </c>
      <c r="C29" s="364">
        <v>78587.600000000006</v>
      </c>
      <c r="D29" s="364">
        <v>85205.9</v>
      </c>
      <c r="E29" s="364">
        <v>73168</v>
      </c>
      <c r="F29" s="364">
        <v>72092</v>
      </c>
      <c r="G29" s="364">
        <v>73602</v>
      </c>
      <c r="H29" s="364">
        <v>76602</v>
      </c>
      <c r="I29" s="46">
        <v>109.5</v>
      </c>
      <c r="J29" s="365">
        <f>I29*C29</f>
        <v>8605342.2000000011</v>
      </c>
      <c r="K29" s="365">
        <f>I29*D29</f>
        <v>9330046.0499999989</v>
      </c>
      <c r="L29" s="365">
        <f>I29*E29</f>
        <v>8011896</v>
      </c>
      <c r="M29" s="365">
        <f>I29*F29</f>
        <v>7894074</v>
      </c>
      <c r="N29" s="365">
        <f>I29*G29</f>
        <v>8059419</v>
      </c>
      <c r="O29" s="365">
        <f>I29*H29</f>
        <v>8387919</v>
      </c>
      <c r="P29" s="366">
        <f>(K29/J29)*100</f>
        <v>108.4215575994177</v>
      </c>
      <c r="Q29" s="366">
        <f>(L29/K29)*100</f>
        <v>85.871987737938355</v>
      </c>
      <c r="R29" s="366">
        <f>(M29/L29)*100</f>
        <v>98.529411764705884</v>
      </c>
      <c r="S29" s="366">
        <f>(N29/M29)*100</f>
        <v>102.09454585807025</v>
      </c>
      <c r="T29" s="366">
        <f>(O29/N29)*100</f>
        <v>104.075976196299</v>
      </c>
    </row>
    <row r="30" spans="1:20" ht="31.5" customHeight="1" x14ac:dyDescent="0.35">
      <c r="A30" s="23" t="s">
        <v>66</v>
      </c>
      <c r="B30" s="41" t="s">
        <v>48</v>
      </c>
      <c r="C30" s="347">
        <v>228.1</v>
      </c>
      <c r="D30" s="347">
        <v>121.8</v>
      </c>
      <c r="E30" s="347">
        <v>122</v>
      </c>
      <c r="F30" s="351">
        <v>122</v>
      </c>
      <c r="G30" s="347">
        <v>122</v>
      </c>
      <c r="H30" s="347">
        <v>122</v>
      </c>
      <c r="I30" s="47">
        <v>315.2</v>
      </c>
      <c r="J30" s="365">
        <f>I30*C30</f>
        <v>71897.119999999995</v>
      </c>
      <c r="K30" s="365">
        <f>I30*D30</f>
        <v>38391.360000000001</v>
      </c>
      <c r="L30" s="365">
        <f>I30*E30</f>
        <v>38454.400000000001</v>
      </c>
      <c r="M30" s="365">
        <f>I30*F30</f>
        <v>38454.400000000001</v>
      </c>
      <c r="N30" s="365">
        <f>I30*G30</f>
        <v>38454.400000000001</v>
      </c>
      <c r="O30" s="365">
        <f>I30*H30</f>
        <v>38454.400000000001</v>
      </c>
      <c r="P30" s="366">
        <f t="shared" ref="P30:T35" si="15">(K30/J30)*100</f>
        <v>53.397632617273125</v>
      </c>
      <c r="Q30" s="366">
        <f t="shared" si="15"/>
        <v>100.16420361247948</v>
      </c>
      <c r="R30" s="366">
        <f t="shared" si="15"/>
        <v>100</v>
      </c>
      <c r="S30" s="366">
        <f t="shared" si="15"/>
        <v>100</v>
      </c>
      <c r="T30" s="366">
        <f t="shared" si="15"/>
        <v>100</v>
      </c>
    </row>
    <row r="31" spans="1:20" ht="31.5" customHeight="1" x14ac:dyDescent="0.35">
      <c r="A31" s="15" t="s">
        <v>67</v>
      </c>
      <c r="B31" s="41" t="s">
        <v>48</v>
      </c>
      <c r="C31" s="364">
        <v>214.2</v>
      </c>
      <c r="D31" s="347">
        <v>69.599999999999994</v>
      </c>
      <c r="E31" s="347">
        <v>69</v>
      </c>
      <c r="F31" s="351">
        <v>69</v>
      </c>
      <c r="G31" s="347">
        <v>69</v>
      </c>
      <c r="H31" s="347">
        <v>69</v>
      </c>
      <c r="I31" s="47">
        <v>444</v>
      </c>
      <c r="J31" s="365">
        <f>I31*C31</f>
        <v>95104.799999999988</v>
      </c>
      <c r="K31" s="365">
        <f>I31*D31</f>
        <v>30902.399999999998</v>
      </c>
      <c r="L31" s="365">
        <f>I31*E31</f>
        <v>30636</v>
      </c>
      <c r="M31" s="365">
        <f>I31*F31</f>
        <v>30636</v>
      </c>
      <c r="N31" s="365">
        <f>I31*G31</f>
        <v>30636</v>
      </c>
      <c r="O31" s="365">
        <f>I31*H31</f>
        <v>30636</v>
      </c>
      <c r="P31" s="366">
        <f t="shared" si="15"/>
        <v>32.49299719887955</v>
      </c>
      <c r="Q31" s="366">
        <f t="shared" si="15"/>
        <v>99.137931034482762</v>
      </c>
      <c r="R31" s="366">
        <f t="shared" si="15"/>
        <v>100</v>
      </c>
      <c r="S31" s="366">
        <f t="shared" si="15"/>
        <v>100</v>
      </c>
      <c r="T31" s="366">
        <f t="shared" si="15"/>
        <v>100</v>
      </c>
    </row>
    <row r="32" spans="1:20" ht="32.25" customHeight="1" x14ac:dyDescent="0.35">
      <c r="A32" s="15" t="s">
        <v>68</v>
      </c>
      <c r="B32" s="41" t="s">
        <v>48</v>
      </c>
      <c r="C32" s="347">
        <v>987.6</v>
      </c>
      <c r="D32" s="347">
        <v>422</v>
      </c>
      <c r="E32" s="347">
        <v>369</v>
      </c>
      <c r="F32" s="347">
        <v>377</v>
      </c>
      <c r="G32" s="347">
        <v>388</v>
      </c>
      <c r="H32" s="347">
        <v>398</v>
      </c>
      <c r="I32" s="47">
        <v>1500</v>
      </c>
      <c r="J32" s="365">
        <f>I32*C32</f>
        <v>1481400</v>
      </c>
      <c r="K32" s="365">
        <f>I32*D32</f>
        <v>633000</v>
      </c>
      <c r="L32" s="365">
        <f>I32*E32</f>
        <v>553500</v>
      </c>
      <c r="M32" s="365">
        <f>I32*F32</f>
        <v>565500</v>
      </c>
      <c r="N32" s="365">
        <f>I32*G32</f>
        <v>582000</v>
      </c>
      <c r="O32" s="365">
        <f>I32*H32</f>
        <v>597000</v>
      </c>
      <c r="P32" s="366">
        <f t="shared" si="15"/>
        <v>42.729850141757794</v>
      </c>
      <c r="Q32" s="366">
        <f t="shared" si="15"/>
        <v>87.440758293838854</v>
      </c>
      <c r="R32" s="366">
        <f t="shared" si="15"/>
        <v>102.1680216802168</v>
      </c>
      <c r="S32" s="366">
        <f t="shared" si="15"/>
        <v>102.91777188328912</v>
      </c>
      <c r="T32" s="366">
        <f t="shared" si="15"/>
        <v>102.57731958762886</v>
      </c>
    </row>
    <row r="33" spans="1:20" ht="31.5" customHeight="1" x14ac:dyDescent="0.35">
      <c r="A33" s="15" t="s">
        <v>69</v>
      </c>
      <c r="B33" s="41" t="s">
        <v>48</v>
      </c>
      <c r="C33" s="347">
        <v>7426.6</v>
      </c>
      <c r="D33" s="347">
        <v>6804.6</v>
      </c>
      <c r="E33" s="347">
        <v>6012</v>
      </c>
      <c r="F33" s="347">
        <v>6038</v>
      </c>
      <c r="G33" s="347">
        <v>6148</v>
      </c>
      <c r="H33" s="347">
        <v>6193</v>
      </c>
      <c r="I33" s="47">
        <v>296.3</v>
      </c>
      <c r="J33" s="365">
        <f>I33*C33</f>
        <v>2200501.58</v>
      </c>
      <c r="K33" s="365">
        <f>I33*D33</f>
        <v>2016202.9800000002</v>
      </c>
      <c r="L33" s="365">
        <f>I33*E33</f>
        <v>1781355.6</v>
      </c>
      <c r="M33" s="365">
        <f>I33*F33</f>
        <v>1789059.4000000001</v>
      </c>
      <c r="N33" s="365">
        <f>I33*G33</f>
        <v>1821652.4000000001</v>
      </c>
      <c r="O33" s="365">
        <f>I33*H33</f>
        <v>1834985.9000000001</v>
      </c>
      <c r="P33" s="366">
        <f t="shared" si="15"/>
        <v>91.624700401260341</v>
      </c>
      <c r="Q33" s="366">
        <f t="shared" si="15"/>
        <v>88.351997178379321</v>
      </c>
      <c r="R33" s="366">
        <f t="shared" si="15"/>
        <v>100.43246839654026</v>
      </c>
      <c r="S33" s="366">
        <f t="shared" si="15"/>
        <v>101.82179529645579</v>
      </c>
      <c r="T33" s="366">
        <f t="shared" si="15"/>
        <v>100.73194534808067</v>
      </c>
    </row>
    <row r="34" spans="1:20" ht="28.5" customHeight="1" x14ac:dyDescent="0.4">
      <c r="A34" s="15" t="s">
        <v>70</v>
      </c>
      <c r="B34" s="41" t="s">
        <v>58</v>
      </c>
      <c r="C34" s="10"/>
      <c r="D34" s="10"/>
      <c r="E34" s="10"/>
      <c r="F34" s="10"/>
      <c r="G34" s="10"/>
      <c r="H34" s="10"/>
      <c r="I34" s="47">
        <v>90.8</v>
      </c>
      <c r="J34" s="367"/>
      <c r="K34" s="368"/>
      <c r="L34" s="368"/>
      <c r="M34" s="368"/>
      <c r="N34" s="368"/>
      <c r="O34" s="369"/>
      <c r="P34" s="370"/>
      <c r="Q34" s="370"/>
      <c r="R34" s="370"/>
      <c r="S34" s="370"/>
      <c r="T34" s="370"/>
    </row>
    <row r="35" spans="1:20" ht="32.25" customHeight="1" x14ac:dyDescent="0.35">
      <c r="A35" s="22" t="s">
        <v>49</v>
      </c>
      <c r="B35" s="42" t="s">
        <v>86</v>
      </c>
      <c r="C35" s="42" t="s">
        <v>86</v>
      </c>
      <c r="D35" s="42" t="s">
        <v>86</v>
      </c>
      <c r="E35" s="42" t="s">
        <v>86</v>
      </c>
      <c r="F35" s="42" t="s">
        <v>86</v>
      </c>
      <c r="G35" s="42" t="s">
        <v>86</v>
      </c>
      <c r="H35" s="42" t="s">
        <v>86</v>
      </c>
      <c r="I35" s="48"/>
      <c r="J35" s="371">
        <f t="shared" ref="J35:O35" si="16">J29+J30+J31+J32+J33</f>
        <v>12454245.700000001</v>
      </c>
      <c r="K35" s="371">
        <f t="shared" si="16"/>
        <v>12048542.789999999</v>
      </c>
      <c r="L35" s="371">
        <f t="shared" si="16"/>
        <v>10415842</v>
      </c>
      <c r="M35" s="371">
        <f t="shared" si="16"/>
        <v>10317723.800000001</v>
      </c>
      <c r="N35" s="371">
        <f t="shared" si="16"/>
        <v>10532161.800000001</v>
      </c>
      <c r="O35" s="371">
        <f t="shared" si="16"/>
        <v>10888995.300000001</v>
      </c>
      <c r="P35" s="372">
        <f t="shared" si="15"/>
        <v>96.742452977300729</v>
      </c>
      <c r="Q35" s="373">
        <f t="shared" si="15"/>
        <v>86.448977121489733</v>
      </c>
      <c r="R35" s="373">
        <f t="shared" si="15"/>
        <v>99.057990703007988</v>
      </c>
      <c r="S35" s="373">
        <f t="shared" si="15"/>
        <v>102.07834600108214</v>
      </c>
      <c r="T35" s="374">
        <f t="shared" si="15"/>
        <v>103.38803663270726</v>
      </c>
    </row>
    <row r="36" spans="1:20" ht="20.25" x14ac:dyDescent="0.3">
      <c r="A36" s="20"/>
      <c r="B36" s="43"/>
      <c r="C36" s="16"/>
      <c r="D36" s="16"/>
      <c r="E36" s="16"/>
      <c r="F36" s="16"/>
      <c r="G36" s="16"/>
      <c r="H36" s="16"/>
      <c r="I36" s="49"/>
      <c r="J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1:20" ht="20.25" x14ac:dyDescent="0.3">
      <c r="A37" s="16"/>
      <c r="B37" s="43"/>
      <c r="C37" s="16"/>
      <c r="D37" s="16"/>
      <c r="E37" s="16"/>
      <c r="F37" s="16"/>
      <c r="G37" s="16"/>
      <c r="H37" s="16"/>
      <c r="I37" s="49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20" ht="20.25" x14ac:dyDescent="0.3">
      <c r="A38" s="16"/>
      <c r="B38" s="43"/>
      <c r="C38" s="16"/>
      <c r="D38" s="16"/>
      <c r="E38" s="16"/>
      <c r="F38" s="16"/>
      <c r="G38" s="16"/>
      <c r="H38" s="16"/>
      <c r="I38" s="49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20" ht="20.25" x14ac:dyDescent="0.3">
      <c r="A39" s="16"/>
      <c r="B39" s="43"/>
      <c r="C39" s="16"/>
      <c r="D39" s="16"/>
      <c r="E39" s="16"/>
      <c r="F39" s="16"/>
      <c r="G39" s="16"/>
      <c r="H39" s="16"/>
      <c r="I39" s="49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20" ht="20.25" x14ac:dyDescent="0.3">
      <c r="A40" s="16"/>
      <c r="B40" s="43"/>
      <c r="C40" s="16"/>
      <c r="D40" s="16"/>
      <c r="E40" s="16"/>
      <c r="F40" s="16"/>
      <c r="G40" s="16"/>
      <c r="H40" s="16"/>
      <c r="I40" s="49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20" ht="20.25" x14ac:dyDescent="0.3">
      <c r="A41" s="16"/>
      <c r="B41" s="43"/>
      <c r="C41" s="16"/>
      <c r="D41" s="16"/>
      <c r="E41" s="16"/>
      <c r="F41" s="16"/>
      <c r="G41" s="16"/>
      <c r="H41" s="16"/>
      <c r="I41" s="49"/>
      <c r="J41" s="17"/>
      <c r="K41" s="17"/>
      <c r="L41" s="17"/>
      <c r="M41" s="17"/>
      <c r="N41" s="17"/>
      <c r="O41" s="17"/>
      <c r="P41" s="17"/>
      <c r="Q41" s="17"/>
      <c r="R41" s="17"/>
      <c r="S41" s="17"/>
    </row>
    <row r="42" spans="1:20" ht="20.25" x14ac:dyDescent="0.3">
      <c r="A42" s="16"/>
      <c r="B42" s="43"/>
      <c r="C42" s="16"/>
      <c r="D42" s="16"/>
      <c r="E42" s="16"/>
      <c r="F42" s="16"/>
      <c r="G42" s="16"/>
      <c r="H42" s="16"/>
      <c r="I42" s="49"/>
      <c r="J42" s="17"/>
      <c r="K42" s="17"/>
      <c r="L42" s="17"/>
      <c r="M42" s="17"/>
      <c r="N42" s="17"/>
      <c r="O42" s="17"/>
      <c r="P42" s="17"/>
      <c r="Q42" s="17"/>
      <c r="R42" s="17"/>
      <c r="S42" s="17"/>
    </row>
    <row r="43" spans="1:20" ht="20.25" x14ac:dyDescent="0.3">
      <c r="A43" s="16"/>
      <c r="B43" s="43"/>
      <c r="C43" s="16"/>
      <c r="D43" s="16"/>
      <c r="E43" s="16"/>
      <c r="F43" s="16"/>
      <c r="G43" s="16"/>
      <c r="H43" s="16"/>
      <c r="I43" s="49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1:20" x14ac:dyDescent="0.2">
      <c r="A44" s="18"/>
      <c r="B44" s="44"/>
      <c r="C44" s="18"/>
      <c r="D44" s="18"/>
      <c r="E44" s="18"/>
      <c r="F44" s="18"/>
      <c r="G44" s="18"/>
      <c r="H44" s="18"/>
      <c r="I44" s="50"/>
    </row>
    <row r="45" spans="1:20" x14ac:dyDescent="0.2">
      <c r="A45" s="18"/>
      <c r="B45" s="44"/>
      <c r="C45" s="18"/>
      <c r="D45" s="18"/>
      <c r="E45" s="18"/>
      <c r="F45" s="18"/>
      <c r="G45" s="18"/>
      <c r="H45" s="18"/>
      <c r="I45" s="50"/>
    </row>
    <row r="46" spans="1:20" x14ac:dyDescent="0.2">
      <c r="A46" s="18"/>
      <c r="B46" s="44"/>
      <c r="C46" s="18"/>
      <c r="D46" s="18"/>
      <c r="E46" s="18"/>
      <c r="F46" s="18"/>
      <c r="G46" s="18"/>
      <c r="H46" s="18"/>
      <c r="I46" s="50"/>
    </row>
    <row r="47" spans="1:20" x14ac:dyDescent="0.2">
      <c r="A47" s="18"/>
      <c r="B47" s="44"/>
      <c r="C47" s="18"/>
      <c r="D47" s="18"/>
      <c r="E47" s="18"/>
      <c r="F47" s="18"/>
      <c r="G47" s="18"/>
      <c r="H47" s="18"/>
      <c r="I47" s="50"/>
    </row>
    <row r="48" spans="1:20" x14ac:dyDescent="0.2">
      <c r="A48" s="18"/>
      <c r="B48" s="44"/>
      <c r="C48" s="18"/>
      <c r="D48" s="18"/>
      <c r="E48" s="18"/>
      <c r="F48" s="18"/>
      <c r="G48" s="18"/>
      <c r="H48" s="18"/>
      <c r="I48" s="50"/>
    </row>
    <row r="49" spans="1:9" x14ac:dyDescent="0.2">
      <c r="A49" s="18"/>
      <c r="B49" s="44"/>
      <c r="C49" s="18"/>
      <c r="D49" s="18"/>
      <c r="E49" s="18"/>
      <c r="F49" s="18"/>
      <c r="G49" s="18"/>
      <c r="H49" s="18"/>
      <c r="I49" s="50"/>
    </row>
    <row r="50" spans="1:9" x14ac:dyDescent="0.2">
      <c r="A50" s="18"/>
      <c r="B50" s="44"/>
      <c r="C50" s="18"/>
      <c r="D50" s="18"/>
      <c r="E50" s="18"/>
      <c r="F50" s="18"/>
      <c r="G50" s="18"/>
      <c r="H50" s="18"/>
      <c r="I50" s="50"/>
    </row>
  </sheetData>
  <mergeCells count="12">
    <mergeCell ref="A25:T25"/>
    <mergeCell ref="A28:T28"/>
    <mergeCell ref="A8:T8"/>
    <mergeCell ref="A9:T9"/>
    <mergeCell ref="N1:T1"/>
    <mergeCell ref="A2:S2"/>
    <mergeCell ref="A3:S3"/>
    <mergeCell ref="A5:A6"/>
    <mergeCell ref="B5:H5"/>
    <mergeCell ref="I5:I6"/>
    <mergeCell ref="J5:O5"/>
    <mergeCell ref="P5:T5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Прогноз 2014 </vt:lpstr>
      <vt:lpstr>Прил 5 Прогноз по поселениям</vt:lpstr>
      <vt:lpstr>Прил 6 Инвестпроекты</vt:lpstr>
      <vt:lpstr>ПРИЛ  2</vt:lpstr>
      <vt:lpstr>ПРИЛ 3 (расчет ИФО)</vt:lpstr>
      <vt:lpstr>'ПРИЛ  2'!Заголовки_для_печати</vt:lpstr>
      <vt:lpstr>'Прил 5 Прогноз по поселениям'!Заголовки_для_печати</vt:lpstr>
      <vt:lpstr>'Прогноз 2014 '!Заголовки_для_печати</vt:lpstr>
      <vt:lpstr>'Прил 5 Прогноз по поселениям'!Область_печати</vt:lpstr>
      <vt:lpstr>'Прил 6 Инвестпроекты'!Область_печати</vt:lpstr>
      <vt:lpstr>'Прогноз 2014 '!Область_печати</vt:lpstr>
    </vt:vector>
  </TitlesOfParts>
  <Company>AoIR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2015-07-08T08:20:07Z</cp:lastPrinted>
  <dcterms:created xsi:type="dcterms:W3CDTF">2006-03-06T08:26:24Z</dcterms:created>
  <dcterms:modified xsi:type="dcterms:W3CDTF">2015-07-10T04:20:21Z</dcterms:modified>
</cp:coreProperties>
</file>